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DE5FBA2A-0365-4298-8067-D2C55E712396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設定" sheetId="16" r:id="rId1"/>
    <sheet name="有形固定資産の明細" sheetId="15" r:id="rId2"/>
    <sheet name="有形固定資産に係る行政目的別の明細" sheetId="14" r:id="rId3"/>
    <sheet name="投資及び出資金の明細" sheetId="1" r:id="rId4"/>
    <sheet name="基金の明細" sheetId="2" r:id="rId5"/>
    <sheet name="貸付金の明細" sheetId="3" r:id="rId6"/>
    <sheet name="長期延滞債権の明細" sheetId="4" r:id="rId7"/>
    <sheet name="未収金の明細" sheetId="5" r:id="rId8"/>
    <sheet name="地方債等（借入先別）の明細" sheetId="6" r:id="rId9"/>
    <sheet name="地方債等（利率別）の明細" sheetId="7" r:id="rId10"/>
    <sheet name="地方債等（返済期間別）の明細" sheetId="8" r:id="rId11"/>
    <sheet name="特定の契約条項が付された地方債等の概要" sheetId="9" r:id="rId12"/>
    <sheet name="引当金の明細" sheetId="10" r:id="rId13"/>
    <sheet name="補助金等の明細" sheetId="11" r:id="rId14"/>
    <sheet name="財源の明細" sheetId="12" r:id="rId15"/>
    <sheet name="財源情報の明細" sheetId="17" r:id="rId16"/>
    <sheet name="資金の明細" sheetId="13" r:id="rId17"/>
  </sheets>
  <externalReferences>
    <externalReference r:id="rId18"/>
  </externalReferences>
  <definedNames>
    <definedName name="_xlnm.Print_Titles" localSheetId="2">有形固定資産に係る行政目的別の明細!$1:$5</definedName>
    <definedName name="_xlnm.Print_Titles" localSheetId="1">有形固定資産の明細!$1:$5</definedName>
    <definedName name="X12Y01_13">'[1]13'!$U$24</definedName>
    <definedName name="X12Y03_13">'[1]13'!$Z$24</definedName>
    <definedName name="X12Y10_13">'[1]13'!$AG$24</definedName>
    <definedName name="X33Y02_13">'[1]13'!$Y$45</definedName>
    <definedName name="X33Y03_13">'[1]13'!$Z$45</definedName>
    <definedName name="X33Y10_13">'[1]13'!$AG$45</definedName>
    <definedName name="X34Y02_13">'[1]13'!$Y$46</definedName>
    <definedName name="X34Y03_13">'[1]13'!$Z$46</definedName>
    <definedName name="X34Y10_13">'[1]13'!$AG$46</definedName>
    <definedName name="X35Y02_13">'[1]13'!$Y$47</definedName>
    <definedName name="X35Y03_13">'[1]13'!$Z$47</definedName>
    <definedName name="X35Y10_13">'[1]13'!$AG$47</definedName>
    <definedName name="自治体名">設定!$B$1</definedName>
    <definedName name="単位">設定!$B$3</definedName>
    <definedName name="年度">設定!$B$2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2" l="1"/>
  <c r="E23" i="12"/>
  <c r="C9" i="10"/>
  <c r="D9" i="10"/>
  <c r="D11" i="10" s="1"/>
  <c r="C10" i="10"/>
  <c r="C11" i="10" s="1"/>
  <c r="A6" i="8"/>
  <c r="F10" i="2"/>
  <c r="G10" i="2" s="1"/>
  <c r="F9" i="2"/>
  <c r="G9" i="2" s="1"/>
  <c r="F8" i="2"/>
  <c r="G8" i="2" s="1"/>
  <c r="F15" i="2"/>
  <c r="G15" i="2" s="1"/>
  <c r="F14" i="2"/>
  <c r="G14" i="2" s="1"/>
  <c r="F13" i="2"/>
  <c r="G13" i="2" s="1"/>
  <c r="F12" i="2"/>
  <c r="G12" i="2" s="1"/>
  <c r="F11" i="2"/>
  <c r="G11" i="2" s="1"/>
  <c r="F7" i="2"/>
  <c r="G7" i="2" s="1"/>
  <c r="H8" i="1"/>
  <c r="D8" i="1"/>
  <c r="H23" i="14"/>
  <c r="H22" i="14"/>
  <c r="H21" i="14"/>
  <c r="H19" i="14"/>
  <c r="H17" i="14"/>
  <c r="H16" i="14"/>
  <c r="H15" i="14"/>
  <c r="H10" i="14"/>
  <c r="H9" i="14"/>
  <c r="H7" i="14"/>
  <c r="H6" i="14"/>
  <c r="E12" i="17"/>
  <c r="E22" i="12"/>
  <c r="E9" i="17" s="1"/>
  <c r="B7" i="13"/>
  <c r="B4" i="13"/>
  <c r="A3" i="13"/>
  <c r="A2" i="13"/>
  <c r="B12" i="17"/>
  <c r="E11" i="17"/>
  <c r="E10" i="17"/>
  <c r="D8" i="17"/>
  <c r="F4" i="17"/>
  <c r="A3" i="17"/>
  <c r="A2" i="17"/>
  <c r="E4" i="12"/>
  <c r="A3" i="12"/>
  <c r="A2" i="12"/>
  <c r="D8" i="11"/>
  <c r="D15" i="11" s="1"/>
  <c r="E4" i="11"/>
  <c r="A3" i="11"/>
  <c r="A2" i="11"/>
  <c r="E11" i="10"/>
  <c r="B11" i="10"/>
  <c r="F4" i="10"/>
  <c r="A3" i="10"/>
  <c r="A2" i="10"/>
  <c r="B4" i="9"/>
  <c r="A3" i="9"/>
  <c r="A2" i="9"/>
  <c r="A3" i="8"/>
  <c r="A2" i="8"/>
  <c r="A6" i="7"/>
  <c r="A3" i="7"/>
  <c r="A2" i="7"/>
  <c r="K19" i="6"/>
  <c r="J19" i="6"/>
  <c r="I19" i="6"/>
  <c r="H19" i="6"/>
  <c r="G19" i="6"/>
  <c r="F19" i="6"/>
  <c r="E19" i="6"/>
  <c r="D19" i="6"/>
  <c r="B19" i="6"/>
  <c r="K4" i="6"/>
  <c r="A3" i="6"/>
  <c r="A2" i="6"/>
  <c r="B20" i="5"/>
  <c r="C10" i="5"/>
  <c r="C21" i="5" s="1"/>
  <c r="B10" i="5"/>
  <c r="C4" i="5"/>
  <c r="A3" i="5"/>
  <c r="A2" i="5"/>
  <c r="B20" i="4"/>
  <c r="C10" i="4"/>
  <c r="C21" i="4" s="1"/>
  <c r="B10" i="4"/>
  <c r="C4" i="4"/>
  <c r="A3" i="4"/>
  <c r="A2" i="4"/>
  <c r="F10" i="3"/>
  <c r="E10" i="3"/>
  <c r="D10" i="3"/>
  <c r="C10" i="3"/>
  <c r="B10" i="3"/>
  <c r="F9" i="3"/>
  <c r="F8" i="3"/>
  <c r="F7" i="3"/>
  <c r="F4" i="3"/>
  <c r="A3" i="3"/>
  <c r="A2" i="3"/>
  <c r="E23" i="2"/>
  <c r="D23" i="2"/>
  <c r="C23" i="2"/>
  <c r="B23" i="2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6" i="2"/>
  <c r="G4" i="2"/>
  <c r="A3" i="2"/>
  <c r="A2" i="2"/>
  <c r="F43" i="1"/>
  <c r="D43" i="1"/>
  <c r="C43" i="1"/>
  <c r="B43" i="1"/>
  <c r="K42" i="1"/>
  <c r="G42" i="1"/>
  <c r="E42" i="1"/>
  <c r="K41" i="1"/>
  <c r="G41" i="1"/>
  <c r="E41" i="1"/>
  <c r="H41" i="1" s="1"/>
  <c r="I41" i="1" s="1"/>
  <c r="J41" i="1" s="1"/>
  <c r="K40" i="1"/>
  <c r="G40" i="1"/>
  <c r="E40" i="1"/>
  <c r="H40" i="1" s="1"/>
  <c r="I40" i="1" s="1"/>
  <c r="J40" i="1" s="1"/>
  <c r="K39" i="1"/>
  <c r="G39" i="1"/>
  <c r="E39" i="1"/>
  <c r="H39" i="1" s="1"/>
  <c r="I39" i="1" s="1"/>
  <c r="J39" i="1" s="1"/>
  <c r="K38" i="1"/>
  <c r="G38" i="1"/>
  <c r="E38" i="1"/>
  <c r="H38" i="1" s="1"/>
  <c r="I38" i="1" s="1"/>
  <c r="J38" i="1" s="1"/>
  <c r="K37" i="1"/>
  <c r="G37" i="1"/>
  <c r="E37" i="1"/>
  <c r="K36" i="1"/>
  <c r="G36" i="1"/>
  <c r="E36" i="1"/>
  <c r="K35" i="1"/>
  <c r="G35" i="1"/>
  <c r="E35" i="1"/>
  <c r="K34" i="1"/>
  <c r="G34" i="1"/>
  <c r="E34" i="1"/>
  <c r="K33" i="1"/>
  <c r="G33" i="1"/>
  <c r="E33" i="1"/>
  <c r="K32" i="1"/>
  <c r="G32" i="1"/>
  <c r="E32" i="1"/>
  <c r="H32" i="1" s="1"/>
  <c r="I32" i="1" s="1"/>
  <c r="J32" i="1" s="1"/>
  <c r="K31" i="1"/>
  <c r="G31" i="1"/>
  <c r="E31" i="1"/>
  <c r="K30" i="1"/>
  <c r="G30" i="1"/>
  <c r="E30" i="1"/>
  <c r="K29" i="1"/>
  <c r="G29" i="1"/>
  <c r="E29" i="1"/>
  <c r="K28" i="1"/>
  <c r="G28" i="1"/>
  <c r="E28" i="1"/>
  <c r="K27" i="1"/>
  <c r="G27" i="1"/>
  <c r="E27" i="1"/>
  <c r="K26" i="1"/>
  <c r="G26" i="1"/>
  <c r="E26" i="1"/>
  <c r="K25" i="1"/>
  <c r="G25" i="1"/>
  <c r="E25" i="1"/>
  <c r="K23" i="1"/>
  <c r="F21" i="1"/>
  <c r="D21" i="1"/>
  <c r="C21" i="1"/>
  <c r="B21" i="1"/>
  <c r="J20" i="1"/>
  <c r="G20" i="1"/>
  <c r="E20" i="1"/>
  <c r="H20" i="1" s="1"/>
  <c r="I20" i="1" s="1"/>
  <c r="J19" i="1"/>
  <c r="G19" i="1"/>
  <c r="E19" i="1"/>
  <c r="J18" i="1"/>
  <c r="G18" i="1"/>
  <c r="E18" i="1"/>
  <c r="H18" i="1" s="1"/>
  <c r="I18" i="1" s="1"/>
  <c r="J17" i="1"/>
  <c r="G17" i="1"/>
  <c r="E17" i="1"/>
  <c r="J16" i="1"/>
  <c r="G16" i="1"/>
  <c r="E16" i="1"/>
  <c r="J15" i="1"/>
  <c r="J21" i="1" s="1"/>
  <c r="G15" i="1"/>
  <c r="E15" i="1"/>
  <c r="J13" i="1"/>
  <c r="E11" i="1"/>
  <c r="C11" i="1"/>
  <c r="B11" i="1"/>
  <c r="F10" i="1"/>
  <c r="G10" i="1"/>
  <c r="H10" i="1" s="1"/>
  <c r="F9" i="1"/>
  <c r="G9" i="1"/>
  <c r="H9" i="1" s="1"/>
  <c r="F8" i="1"/>
  <c r="F7" i="1"/>
  <c r="D7" i="1"/>
  <c r="H5" i="1"/>
  <c r="A3" i="1"/>
  <c r="A2" i="1"/>
  <c r="I4" i="14"/>
  <c r="A3" i="14"/>
  <c r="A2" i="14"/>
  <c r="H4" i="15"/>
  <c r="A3" i="15"/>
  <c r="A2" i="15"/>
  <c r="E25" i="12" l="1"/>
  <c r="E26" i="12" s="1"/>
  <c r="G8" i="1"/>
  <c r="D14" i="11"/>
  <c r="F11" i="10"/>
  <c r="B21" i="5"/>
  <c r="B21" i="4"/>
  <c r="F23" i="2"/>
  <c r="G23" i="2" s="1"/>
  <c r="G6" i="2"/>
  <c r="H19" i="1"/>
  <c r="I19" i="1" s="1"/>
  <c r="K43" i="1"/>
  <c r="H37" i="1"/>
  <c r="I37" i="1" s="1"/>
  <c r="J37" i="1" s="1"/>
  <c r="H25" i="1"/>
  <c r="I25" i="1" s="1"/>
  <c r="J25" i="1" s="1"/>
  <c r="H15" i="1"/>
  <c r="F11" i="1"/>
  <c r="H7" i="1"/>
  <c r="D11" i="1"/>
  <c r="G7" i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17" i="1"/>
  <c r="I17" i="1" s="1"/>
  <c r="H16" i="1"/>
  <c r="I16" i="1" s="1"/>
  <c r="E21" i="1"/>
  <c r="H42" i="1"/>
  <c r="E43" i="1"/>
  <c r="E8" i="17"/>
  <c r="E18" i="12"/>
  <c r="H11" i="1" l="1"/>
  <c r="G11" i="1"/>
  <c r="C12" i="17"/>
  <c r="C8" i="17" s="1"/>
  <c r="F8" i="17" s="1"/>
  <c r="F12" i="17" s="1"/>
  <c r="E27" i="12"/>
  <c r="I15" i="1"/>
  <c r="I21" i="1" s="1"/>
  <c r="H21" i="1"/>
  <c r="I42" i="1"/>
  <c r="H43" i="1"/>
  <c r="J42" i="1" l="1"/>
  <c r="J43" i="1" s="1"/>
  <c r="I43" i="1"/>
</calcChain>
</file>

<file path=xl/sharedStrings.xml><?xml version="1.0" encoding="utf-8"?>
<sst xmlns="http://schemas.openxmlformats.org/spreadsheetml/2006/main" count="480" uniqueCount="226">
  <si>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</si>
  <si>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</si>
  <si>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</si>
  <si>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</si>
  <si>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</si>
  <si>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</si>
  <si>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</si>
  <si>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</si>
  <si>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</si>
  <si>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</si>
  <si>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</si>
  <si>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</si>
  <si>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</si>
  <si>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</si>
  <si>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</si>
  <si>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</si>
  <si>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</si>
  <si>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</si>
  <si>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</si>
  <si>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</si>
  <si>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</si>
  <si>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</si>
  <si>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</si>
  <si>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</si>
  <si>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</si>
  <si>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</si>
  <si>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</si>
  <si>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</si>
  <si>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</si>
  <si>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</si>
  <si>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</si>
  <si>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</si>
  <si>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</si>
  <si>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</si>
  <si>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</si>
  <si>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</si>
  <si>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</si>
  <si>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</si>
  <si>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</si>
  <si>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</si>
  <si>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</si>
  <si>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</si>
  <si>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</si>
  <si>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</si>
  <si>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</si>
  <si>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</si>
  <si>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</si>
  <si>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</si>
  <si>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</si>
  <si>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</si>
  <si>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</si>
  <si>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</si>
  <si>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</si>
  <si>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</si>
  <si>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</si>
  <si>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</si>
  <si>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その他</t>
  </si>
  <si>
    <t>【特別分】</t>
  </si>
  <si>
    <t>　合計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</si>
  <si>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</si>
  <si>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</si>
  <si>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</si>
  <si>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</si>
  <si>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</si>
  <si>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</si>
  <si>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</si>
  <si>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</si>
  <si>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</si>
  <si>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</si>
  <si>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</si>
  <si>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</si>
  <si>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</si>
  <si>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</si>
  <si>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</si>
  <si>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</si>
  <si>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</si>
  <si>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</si>
  <si>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</si>
  <si>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</si>
  <si>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</si>
  <si>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</si>
  <si>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</si>
  <si>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</si>
  <si>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</si>
  <si>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</si>
  <si>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</si>
  <si>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</si>
  <si>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</si>
  <si>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</si>
  <si>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</si>
  <si>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</si>
  <si>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</si>
  <si>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</si>
  <si>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</si>
  <si>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</si>
  <si>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</si>
  <si>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</si>
  <si>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</si>
  <si>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</si>
  <si>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</si>
  <si>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</si>
  <si>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</si>
  <si>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</si>
  <si>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</si>
  <si>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</si>
  <si>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</si>
  <si>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</si>
  <si>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</si>
  <si>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</si>
  <si>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</si>
  <si>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</si>
  <si>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</si>
  <si>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</si>
  <si>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</si>
  <si>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</si>
  <si>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</si>
  <si>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</si>
  <si>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</si>
  <si>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</si>
  <si>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</si>
  <si>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</si>
  <si>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</si>
  <si>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</si>
  <si>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</si>
  <si>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</si>
  <si>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</si>
  <si>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</si>
  <si>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</si>
  <si>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</si>
  <si>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</si>
  <si>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有形固定資産の明細</t>
  </si>
  <si>
    <t>自治体名</t>
    <rPh sb="0" eb="4">
      <t>ジチタイメイ</t>
    </rPh>
    <phoneticPr fontId="6"/>
  </si>
  <si>
    <t>年度</t>
    <rPh sb="0" eb="2">
      <t>ネンド</t>
    </rPh>
    <phoneticPr fontId="6"/>
  </si>
  <si>
    <t>単位</t>
    <rPh sb="0" eb="2">
      <t>タンイ</t>
    </rPh>
    <phoneticPr fontId="6"/>
  </si>
  <si>
    <t>-</t>
    <phoneticPr fontId="6"/>
  </si>
  <si>
    <t>退職手当引当金</t>
    <rPh sb="0" eb="7">
      <t>タイショクテアテヒキアテキン</t>
    </rPh>
    <phoneticPr fontId="6"/>
  </si>
  <si>
    <t>賞与引当金</t>
    <rPh sb="0" eb="5">
      <t>ショウヨヒキアテキン</t>
    </rPh>
    <phoneticPr fontId="6"/>
  </si>
  <si>
    <t>その他</t>
    <rPh sb="2" eb="3">
      <t>タ</t>
    </rPh>
    <phoneticPr fontId="2"/>
  </si>
  <si>
    <t>国庫支出金</t>
    <rPh sb="0" eb="5">
      <t>コッコシシュツキン</t>
    </rPh>
    <phoneticPr fontId="6"/>
  </si>
  <si>
    <t>県支出金</t>
    <rPh sb="0" eb="4">
      <t>ケンシシュツキン</t>
    </rPh>
    <phoneticPr fontId="6"/>
  </si>
  <si>
    <t>要求払預金</t>
  </si>
  <si>
    <t>分担金及び負担金</t>
  </si>
  <si>
    <t>貸付金・基金等の増加</t>
  </si>
  <si>
    <t>有形固定資産等の増加</t>
  </si>
  <si>
    <t>純行政コスト</t>
  </si>
  <si>
    <t>地方債等</t>
  </si>
  <si>
    <t>内訳</t>
  </si>
  <si>
    <t>一般公共事業</t>
    <phoneticPr fontId="6"/>
  </si>
  <si>
    <t>公営住宅建設</t>
  </si>
  <si>
    <t>災害復旧</t>
  </si>
  <si>
    <t>教育・福祉施設</t>
  </si>
  <si>
    <t>一般単独事業</t>
  </si>
  <si>
    <t>臨時財政対策債</t>
    <phoneticPr fontId="6"/>
  </si>
  <si>
    <t>減税補てん債</t>
    <phoneticPr fontId="6"/>
  </si>
  <si>
    <t>退職手当債</t>
    <phoneticPr fontId="6"/>
  </si>
  <si>
    <t>その他</t>
    <phoneticPr fontId="6"/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</si>
  <si>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</si>
  <si>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</si>
  <si>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</si>
  <si>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</si>
  <si>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</si>
  <si>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</si>
  <si>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環境性能割交付金</t>
  </si>
  <si>
    <t>地方特例交付金</t>
  </si>
  <si>
    <t>地方交付税</t>
  </si>
  <si>
    <t>地方債等（利率別）の明細</t>
    <phoneticPr fontId="6"/>
  </si>
  <si>
    <t>（単位：円）</t>
  </si>
  <si>
    <t>財源情報の明細</t>
    <phoneticPr fontId="6"/>
  </si>
  <si>
    <t>その他</t>
    <rPh sb="2" eb="3">
      <t>タ</t>
    </rPh>
    <phoneticPr fontId="6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</si>
  <si>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</si>
  <si>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>小計</t>
    <rPh sb="0" eb="2">
      <t>ショウケイ</t>
    </rPh>
    <phoneticPr fontId="6"/>
  </si>
  <si>
    <t>寄附金</t>
    <rPh sb="0" eb="3">
      <t>キフキン</t>
    </rPh>
    <phoneticPr fontId="6"/>
  </si>
  <si>
    <t>令和６年度</t>
    <rPh sb="0" eb="2">
      <t>レイワ</t>
    </rPh>
    <rPh sb="3" eb="5">
      <t>ネンド</t>
    </rPh>
    <phoneticPr fontId="6"/>
  </si>
  <si>
    <t>-</t>
  </si>
  <si>
    <t>該当なし</t>
    <rPh sb="0" eb="2">
      <t>ガイトウ</t>
    </rPh>
    <phoneticPr fontId="4"/>
  </si>
  <si>
    <t>（満期保有目的有価証券）</t>
    <rPh sb="1" eb="3">
      <t>マンキ</t>
    </rPh>
    <rPh sb="3" eb="5">
      <t>ホユウ</t>
    </rPh>
    <rPh sb="5" eb="7">
      <t>モクテキ</t>
    </rPh>
    <rPh sb="7" eb="9">
      <t>ユウカ</t>
    </rPh>
    <rPh sb="9" eb="11">
      <t>ショウケン</t>
    </rPh>
    <phoneticPr fontId="6"/>
  </si>
  <si>
    <t>税等未収金</t>
    <rPh sb="0" eb="5">
      <t>ゼイトウミシュウキン</t>
    </rPh>
    <phoneticPr fontId="2"/>
  </si>
  <si>
    <t>その他未収金</t>
    <rPh sb="2" eb="6">
      <t>タミシュウキン</t>
    </rPh>
    <phoneticPr fontId="2"/>
  </si>
  <si>
    <t>　固定資産税</t>
    <rPh sb="1" eb="3">
      <t>コテイ</t>
    </rPh>
    <rPh sb="3" eb="6">
      <t>シサンゼイ</t>
    </rPh>
    <phoneticPr fontId="2"/>
  </si>
  <si>
    <t>　軽自動車税</t>
    <rPh sb="1" eb="5">
      <t>ケイジドウシャ</t>
    </rPh>
    <rPh sb="5" eb="6">
      <t>ゼイ</t>
    </rPh>
    <phoneticPr fontId="2"/>
  </si>
  <si>
    <t>　該当なし</t>
    <rPh sb="1" eb="3">
      <t>ガイトウ</t>
    </rPh>
    <phoneticPr fontId="2"/>
  </si>
  <si>
    <t>小谷村</t>
    <rPh sb="0" eb="3">
      <t>オタリムラ</t>
    </rPh>
    <phoneticPr fontId="6"/>
  </si>
  <si>
    <t>中部電力株券</t>
    <rPh sb="0" eb="6">
      <t>チュウブデンリョクカブケン</t>
    </rPh>
    <phoneticPr fontId="6"/>
  </si>
  <si>
    <t>株式会社道の駅おたり出資金</t>
    <rPh sb="0" eb="4">
      <t>カブシキガイシャ</t>
    </rPh>
    <rPh sb="4" eb="5">
      <t>ミチ</t>
    </rPh>
    <rPh sb="6" eb="7">
      <t>エキ</t>
    </rPh>
    <rPh sb="10" eb="12">
      <t>シュッシ</t>
    </rPh>
    <rPh sb="12" eb="13">
      <t>キン</t>
    </rPh>
    <phoneticPr fontId="0"/>
  </si>
  <si>
    <t>株式会社おたりアセット出資金</t>
    <rPh sb="0" eb="4">
      <t>カブシキガイシャ</t>
    </rPh>
    <rPh sb="11" eb="14">
      <t>シュッシキン</t>
    </rPh>
    <phoneticPr fontId="0"/>
  </si>
  <si>
    <t>株式会社おたり振興公社出資金</t>
    <rPh sb="0" eb="4">
      <t>カブシキガイシャ</t>
    </rPh>
    <rPh sb="7" eb="9">
      <t>シンコウ</t>
    </rPh>
    <rPh sb="9" eb="11">
      <t>コウシャ</t>
    </rPh>
    <rPh sb="11" eb="14">
      <t>シュッシキン</t>
    </rPh>
    <phoneticPr fontId="0"/>
  </si>
  <si>
    <t>長野県林業コンサルタント</t>
    <rPh sb="0" eb="3">
      <t>ナガノケン</t>
    </rPh>
    <rPh sb="3" eb="5">
      <t>リンギョウ</t>
    </rPh>
    <phoneticPr fontId="7"/>
  </si>
  <si>
    <t>地方公営企業等金融機構出資金</t>
    <rPh sb="0" eb="2">
      <t>チホウ</t>
    </rPh>
    <rPh sb="2" eb="4">
      <t>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7"/>
  </si>
  <si>
    <t>日本アウトワードバウンド協会出捐金</t>
    <rPh sb="0" eb="2">
      <t>ニホン</t>
    </rPh>
    <rPh sb="12" eb="14">
      <t>キョウカイ</t>
    </rPh>
    <rPh sb="14" eb="15">
      <t>デ</t>
    </rPh>
    <rPh sb="16" eb="17">
      <t>キン</t>
    </rPh>
    <phoneticPr fontId="7"/>
  </si>
  <si>
    <t>長野県腎バンク出捐金</t>
    <phoneticPr fontId="6"/>
  </si>
  <si>
    <t>長野県緑の基金出捐金</t>
    <phoneticPr fontId="6"/>
  </si>
  <si>
    <t>森林組合出資金</t>
    <phoneticPr fontId="6"/>
  </si>
  <si>
    <t>ふるさと市町村圏基金出資金</t>
    <rPh sb="7" eb="8">
      <t>ケン</t>
    </rPh>
    <phoneticPr fontId="7"/>
  </si>
  <si>
    <t>長野県農業信用基金出捐金</t>
    <phoneticPr fontId="6"/>
  </si>
  <si>
    <t>長野県信用保証協会出捐金</t>
    <phoneticPr fontId="6"/>
  </si>
  <si>
    <t>長野県消防協会出捐金</t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</si>
  <si>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9"/>
  </si>
  <si>
    <t>減債基金</t>
    <rPh sb="0" eb="2">
      <t>ゲンサイ</t>
    </rPh>
    <rPh sb="2" eb="4">
      <t>キキン</t>
    </rPh>
    <phoneticPr fontId="9"/>
  </si>
  <si>
    <t>村営水道施設整備基金（簡水）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カンスイ</t>
    </rPh>
    <phoneticPr fontId="9"/>
  </si>
  <si>
    <t>文化施設等整備基金</t>
    <rPh sb="0" eb="2">
      <t>ブンカ</t>
    </rPh>
    <rPh sb="2" eb="4">
      <t>シセツ</t>
    </rPh>
    <rPh sb="4" eb="5">
      <t>トウ</t>
    </rPh>
    <rPh sb="5" eb="7">
      <t>セイビ</t>
    </rPh>
    <rPh sb="7" eb="9">
      <t>キキン</t>
    </rPh>
    <phoneticPr fontId="9"/>
  </si>
  <si>
    <t>スポーツ振興基金</t>
    <rPh sb="4" eb="6">
      <t>シンコウ</t>
    </rPh>
    <rPh sb="6" eb="8">
      <t>キキン</t>
    </rPh>
    <phoneticPr fontId="9"/>
  </si>
  <si>
    <t>人材育成基金</t>
    <rPh sb="0" eb="2">
      <t>ジンザイ</t>
    </rPh>
    <rPh sb="2" eb="4">
      <t>イクセイ</t>
    </rPh>
    <rPh sb="4" eb="6">
      <t>キキン</t>
    </rPh>
    <phoneticPr fontId="9"/>
  </si>
  <si>
    <t>福祉基金</t>
    <rPh sb="0" eb="2">
      <t>フクシ</t>
    </rPh>
    <rPh sb="2" eb="4">
      <t>キキン</t>
    </rPh>
    <phoneticPr fontId="9"/>
  </si>
  <si>
    <t>中山間地活性化基金</t>
    <rPh sb="0" eb="1">
      <t>チュウ</t>
    </rPh>
    <rPh sb="1" eb="4">
      <t>サンカンチ</t>
    </rPh>
    <rPh sb="4" eb="7">
      <t>カッセイカ</t>
    </rPh>
    <rPh sb="7" eb="9">
      <t>キキン</t>
    </rPh>
    <phoneticPr fontId="9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</si>
  <si>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9"/>
  </si>
  <si>
    <t>畜産振興基金</t>
    <rPh sb="0" eb="2">
      <t>チクサン</t>
    </rPh>
    <rPh sb="2" eb="4">
      <t>シンコウ</t>
    </rPh>
    <rPh sb="4" eb="6">
      <t>キキン</t>
    </rPh>
    <phoneticPr fontId="9"/>
  </si>
  <si>
    <t>奨学金貸与基金</t>
    <rPh sb="0" eb="3">
      <t>ショウガクキン</t>
    </rPh>
    <rPh sb="3" eb="5">
      <t>タイヨ</t>
    </rPh>
    <rPh sb="5" eb="7">
      <t>キキン</t>
    </rPh>
    <phoneticPr fontId="9"/>
  </si>
  <si>
    <t>土地開発基金</t>
    <rPh sb="0" eb="2">
      <t>トチ</t>
    </rPh>
    <rPh sb="2" eb="4">
      <t>カイハツ</t>
    </rPh>
    <rPh sb="4" eb="6">
      <t>キキン</t>
    </rPh>
    <phoneticPr fontId="9"/>
  </si>
  <si>
    <t>用品調達基金</t>
    <rPh sb="0" eb="2">
      <t>ヨウヒン</t>
    </rPh>
    <rPh sb="2" eb="4">
      <t>チョウタツ</t>
    </rPh>
    <rPh sb="4" eb="6">
      <t>キキン</t>
    </rPh>
    <phoneticPr fontId="9"/>
  </si>
  <si>
    <t>ケーブルテレビジョン施設整備基金</t>
    <rPh sb="10" eb="12">
      <t>シセツ</t>
    </rPh>
    <rPh sb="12" eb="14">
      <t>セイビ</t>
    </rPh>
    <rPh sb="14" eb="16">
      <t>キキン</t>
    </rPh>
    <phoneticPr fontId="9"/>
  </si>
  <si>
    <t>「信州小谷村」ふるさと応援基金</t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</si>
  <si>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8"/>
  </si>
  <si>
    <t>中小企業経営支援利子補給基金</t>
  </si>
  <si>
    <t>　村民税(個人)</t>
    <rPh sb="1" eb="3">
      <t>ソンミン</t>
    </rPh>
    <rPh sb="3" eb="4">
      <t>ゼイ</t>
    </rPh>
    <rPh sb="5" eb="7">
      <t>コジン</t>
    </rPh>
    <phoneticPr fontId="2"/>
  </si>
  <si>
    <t>　村民税(法人)</t>
    <rPh sb="1" eb="3">
      <t>ソンミン</t>
    </rPh>
    <rPh sb="3" eb="4">
      <t>ゼイ</t>
    </rPh>
    <rPh sb="5" eb="7">
      <t>ホウジン</t>
    </rPh>
    <phoneticPr fontId="2"/>
  </si>
  <si>
    <t>　入湯税</t>
    <rPh sb="1" eb="4">
      <t>ニュウトウゼイ</t>
    </rPh>
    <phoneticPr fontId="2"/>
  </si>
  <si>
    <t>　負担金</t>
    <rPh sb="1" eb="4">
      <t>フタンキン</t>
    </rPh>
    <phoneticPr fontId="2"/>
  </si>
  <si>
    <t>投資損失引当金</t>
    <rPh sb="0" eb="6">
      <t>トウシソンシツヒキアテ</t>
    </rPh>
    <rPh sb="6" eb="7">
      <t>キン</t>
    </rPh>
    <phoneticPr fontId="6"/>
  </si>
  <si>
    <t>観光地･観光産業の再生高付加価値化事業 雨飾荘バリアフリー対策工事負担金</t>
  </si>
  <si>
    <t>観光地･観光産業の再生高付加価値化事業 サンテインおたり改修工事負担金</t>
  </si>
  <si>
    <t>北アルプス広域連合負担金</t>
    <rPh sb="0" eb="1">
      <t>キタ</t>
    </rPh>
    <rPh sb="5" eb="9">
      <t>コウイキレンゴウ</t>
    </rPh>
    <rPh sb="9" eb="12">
      <t>フタンキン</t>
    </rPh>
    <phoneticPr fontId="2"/>
  </si>
  <si>
    <t>後期高齢者医療広域連合負担金</t>
    <rPh sb="0" eb="11">
      <t>コウキコウレイシャイリョウコウイキレンゴウ</t>
    </rPh>
    <rPh sb="11" eb="14">
      <t>フタンキン</t>
    </rPh>
    <phoneticPr fontId="2"/>
  </si>
  <si>
    <t>白馬山麓事務組合</t>
    <rPh sb="0" eb="8">
      <t>ハクバサンロクジムクミアイ</t>
    </rPh>
    <phoneticPr fontId="2"/>
  </si>
  <si>
    <t>一般国保診療報酬</t>
    <phoneticPr fontId="6"/>
  </si>
  <si>
    <t>物価高騰対応重点支援地方創生臨時交付金</t>
    <phoneticPr fontId="6"/>
  </si>
  <si>
    <t>村税</t>
    <rPh sb="0" eb="2">
      <t>ソンゼイ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</si>
</sst>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[Black]_ * \△#,##0_ ;_ * &quot;-&quot;_ ;_ @_ "/>
  </numFmts>
  <fonts count="12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1" fillId="0" borderId="0" applyFont="0" applyFill="0" applyBorder="0" applyAlignment="0" applyProtection="0"/>
  </cellStyleXfs>
  <cellXfs count="59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vertical="center" indent="1"/>
    </xf>
    <xf numFmtId="10" fontId="1" fillId="0" borderId="1" xfId="1" applyNumberFormat="1" applyFont="1" applyBorder="1" applyAlignment="1">
      <alignment horizontal="right" vertical="center"/>
    </xf>
    <xf numFmtId="38" fontId="1" fillId="0" borderId="0" xfId="2" applyFont="1" applyAlignment="1"/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10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176" fontId="1" fillId="0" borderId="1" xfId="2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</cellXfs>
  <cellStyles count="5">
    <cellStyle name="パーセント" xfId="1" builtinId="5"/>
    <cellStyle name="桁区切り" xfId="2" builtinId="6"/>
    <cellStyle name="桁区切り 2" xfId="4" xr:uid="{B29F87E6-94B1-4EA1-8785-0DBB8F9FC24A}"/>
    <cellStyle name="標準" xfId="0" builtinId="0"/>
    <cellStyle name="標準 6 2 2 2" xfId="3" xr:uid="{BE3CC1C8-B022-42C2-B635-C050E0A2F09A}"/>
  </cellStyles>
  <dxfs count="60"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  <sheetName val="仕訳一覧表"/>
      <sheetName val="Sheet2"/>
      <sheetName val="sheet1税収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2021138</v>
          </cell>
          <cell r="Z24">
            <v>23276</v>
          </cell>
          <cell r="AG24">
            <v>866800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BFDA-CE01-4298-AF4A-3EB45073F164}">
  <sheetPr codeName="Sheet1">
    <pageSetUpPr fitToPage="1"/>
  </sheetPr>
  <dimension ref="A1:D3"/>
  <sheetViews>
    <sheetView workbookViewId="0">
      <selection activeCell="B2" sqref="B2"/>
    </sheetView>
  </sheetViews>
  <sheetFormatPr defaultColWidth="9" defaultRowHeight="18.75" customHeight="1" x14ac:dyDescent="0.15"/>
  <cols>
    <col min="1" max="1" width="9" style="29"/>
    <col min="2" max="2" width="17.5" style="29" customWidth="1"/>
    <col min="3" max="16384" width="9" style="29"/>
  </cols>
  <sheetData>
    <row r="1" spans="1:4" ht="18.75" customHeight="1" x14ac:dyDescent="0.15">
      <c r="A1" s="29" t="s">
        <v>131</v>
      </c>
      <c r="B1" s="9" t="s">
        <v>181</v>
      </c>
    </row>
    <row r="2" spans="1:4" ht="18.75" customHeight="1" x14ac:dyDescent="0.15">
      <c r="A2" s="29" t="s">
        <v>132</v>
      </c>
      <c r="B2" s="29" t="s">
        <v>172</v>
      </c>
      <c r="D2" s="9"/>
    </row>
    <row r="3" spans="1:4" ht="18.75" customHeight="1" x14ac:dyDescent="0.15">
      <c r="A3" s="29" t="s">
        <v>133</v>
      </c>
      <c r="B3" s="21" t="s">
        <v>166</v>
      </c>
    </row>
  </sheetData>
  <phoneticPr fontId="6"/>
  <dataValidations count="1">
    <dataValidation type="list" allowBlank="1" showInputMessage="1" showErrorMessage="1" sqref="B3" xr:uid="{95956AF4-B690-4395-A073-29559B61079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I6"/>
  <sheetViews>
    <sheetView topLeftCell="A5" zoomScale="133" zoomScaleNormal="70" workbookViewId="0">
      <selection activeCell="D7" sqref="D7"/>
    </sheetView>
  </sheetViews>
  <sheetFormatPr defaultColWidth="8.875" defaultRowHeight="11.25" x14ac:dyDescent="0.15"/>
  <cols>
    <col min="1" max="1" width="22.875" style="5" customWidth="1"/>
    <col min="2" max="9" width="12.875" style="5" customWidth="1"/>
    <col min="10" max="16384" width="8.875" style="5"/>
  </cols>
  <sheetData>
    <row r="1" spans="1:9" ht="21" x14ac:dyDescent="0.2">
      <c r="A1" s="8" t="s">
        <v>165</v>
      </c>
    </row>
    <row r="2" spans="1:9" ht="13.5" x14ac:dyDescent="0.15">
      <c r="A2" s="9" t="str">
        <f>"自治体名："&amp;自治体名</f>
        <v>自治体名：小谷村</v>
      </c>
    </row>
    <row r="3" spans="1:9" ht="13.5" x14ac:dyDescent="0.15">
      <c r="A3" s="9" t="str">
        <f>"年度："&amp;年度</f>
        <v>年度：令和６年度</v>
      </c>
    </row>
    <row r="4" spans="1:9" ht="13.5" x14ac:dyDescent="0.15">
      <c r="I4" s="7" t="s">
        <v>166</v>
      </c>
    </row>
    <row r="5" spans="1:9" ht="37.5" customHeight="1" x14ac:dyDescent="0.15">
      <c r="A5" s="13" t="s">
        <v>46</v>
      </c>
      <c r="B5" s="2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2" t="s">
        <v>65</v>
      </c>
      <c r="I5" s="3" t="s">
        <v>66</v>
      </c>
    </row>
    <row r="6" spans="1:9" ht="18" customHeight="1" x14ac:dyDescent="0.15">
      <c r="A6" s="35">
        <f>SUM(B6:H6)</f>
        <v>4487187869</v>
      </c>
      <c r="B6" s="31">
        <v>4435318589</v>
      </c>
      <c r="C6" s="31">
        <v>51869280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23"/>
    </row>
  </sheetData>
  <phoneticPr fontId="6"/>
  <conditionalFormatting sqref="A6:H6">
    <cfRule type="expression" dxfId="23" priority="1" stopIfTrue="1">
      <formula>$I$4="（単位：百万円）"</formula>
    </cfRule>
    <cfRule type="expression" dxfId="22" priority="2" stopIfTrue="1">
      <formula>$I$4="（単位：円）"</formula>
    </cfRule>
    <cfRule type="expression" dxfId="21" priority="3" stopIfTrue="1">
      <formula>$I$4="（単位：千円）"</formula>
    </cfRule>
  </conditionalFormatting>
  <dataValidations count="1">
    <dataValidation type="list" allowBlank="1" showInputMessage="1" showErrorMessage="1" sqref="I4" xr:uid="{685AF1D3-F3F8-4B3A-8669-8EAA590EB44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J6"/>
  <sheetViews>
    <sheetView zoomScale="84" zoomScaleNormal="70" workbookViewId="0">
      <selection activeCell="A15" sqref="A15"/>
    </sheetView>
  </sheetViews>
  <sheetFormatPr defaultColWidth="8.875" defaultRowHeight="11.25" x14ac:dyDescent="0.15"/>
  <cols>
    <col min="1" max="1" width="22.875" style="5" customWidth="1"/>
    <col min="2" max="10" width="12.875" style="5" customWidth="1"/>
    <col min="11" max="16384" width="8.875" style="5"/>
  </cols>
  <sheetData>
    <row r="1" spans="1:10" ht="21" x14ac:dyDescent="0.2">
      <c r="A1" s="8" t="s">
        <v>67</v>
      </c>
    </row>
    <row r="2" spans="1:10" ht="13.5" x14ac:dyDescent="0.15">
      <c r="A2" s="9" t="str">
        <f>"自治体名："&amp;自治体名</f>
        <v>自治体名：小谷村</v>
      </c>
    </row>
    <row r="3" spans="1:10" ht="13.5" x14ac:dyDescent="0.15">
      <c r="A3" s="9" t="str">
        <f>"年度："&amp;年度</f>
        <v>年度：令和６年度</v>
      </c>
    </row>
    <row r="4" spans="1:10" ht="13.5" x14ac:dyDescent="0.15">
      <c r="J4" s="7" t="s">
        <v>166</v>
      </c>
    </row>
    <row r="5" spans="1:10" ht="22.5" customHeight="1" x14ac:dyDescent="0.15">
      <c r="A5" s="13" t="s">
        <v>46</v>
      </c>
      <c r="B5" s="2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 t="s">
        <v>75</v>
      </c>
      <c r="J5" s="2" t="s">
        <v>76</v>
      </c>
    </row>
    <row r="6" spans="1:10" ht="18" customHeight="1" x14ac:dyDescent="0.15">
      <c r="A6" s="35">
        <f>SUM(B6:J6)</f>
        <v>4487187869</v>
      </c>
      <c r="B6" s="31">
        <v>531355447</v>
      </c>
      <c r="C6" s="31">
        <v>519438355</v>
      </c>
      <c r="D6" s="31">
        <v>539084753</v>
      </c>
      <c r="E6" s="31">
        <v>510538926</v>
      </c>
      <c r="F6" s="31">
        <v>475897215</v>
      </c>
      <c r="G6" s="31">
        <v>1519365642</v>
      </c>
      <c r="H6" s="31">
        <v>352960743</v>
      </c>
      <c r="I6" s="31">
        <v>38546788</v>
      </c>
      <c r="J6" s="31">
        <v>0</v>
      </c>
    </row>
  </sheetData>
  <phoneticPr fontId="6"/>
  <conditionalFormatting sqref="A6:J6">
    <cfRule type="expression" dxfId="20" priority="1" stopIfTrue="1">
      <formula>$J$4="（単位：百万円）"</formula>
    </cfRule>
    <cfRule type="expression" dxfId="19" priority="2" stopIfTrue="1">
      <formula>$J$4="（単位：円）"</formula>
    </cfRule>
    <cfRule type="expression" dxfId="18" priority="3" stopIfTrue="1">
      <formula>$J$4="（単位：千円）"</formula>
    </cfRule>
  </conditionalFormatting>
  <dataValidations count="1">
    <dataValidation type="list" allowBlank="1" showInputMessage="1" showErrorMessage="1" sqref="J4" xr:uid="{C3545207-555A-4852-9AEC-43D038BF292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B6"/>
  <sheetViews>
    <sheetView zoomScale="70" zoomScaleNormal="70" workbookViewId="0"/>
  </sheetViews>
  <sheetFormatPr defaultColWidth="8.875" defaultRowHeight="11.25" x14ac:dyDescent="0.15"/>
  <cols>
    <col min="1" max="1" width="22.875" style="5" customWidth="1"/>
    <col min="2" max="2" width="112.875" style="5" customWidth="1"/>
    <col min="3" max="16384" width="8.875" style="5"/>
  </cols>
  <sheetData>
    <row r="1" spans="1:2" ht="21" x14ac:dyDescent="0.2">
      <c r="A1" s="8" t="s">
        <v>77</v>
      </c>
    </row>
    <row r="2" spans="1:2" ht="13.5" x14ac:dyDescent="0.15">
      <c r="A2" s="9" t="str">
        <f>"自治体名："&amp;自治体名</f>
        <v>自治体名：小谷村</v>
      </c>
    </row>
    <row r="3" spans="1:2" ht="13.5" x14ac:dyDescent="0.15">
      <c r="A3" s="9" t="str">
        <f>"年度："&amp;年度</f>
        <v>年度：令和６年度</v>
      </c>
    </row>
    <row r="4" spans="1:2" ht="13.5" x14ac:dyDescent="0.15">
      <c r="B4" s="7" t="str">
        <f>単位</f>
        <v>（単位：円）</v>
      </c>
    </row>
    <row r="5" spans="1:2" ht="22.5" customHeight="1" x14ac:dyDescent="0.15">
      <c r="A5" s="16" t="s">
        <v>78</v>
      </c>
      <c r="B5" s="2" t="s">
        <v>79</v>
      </c>
    </row>
    <row r="6" spans="1:2" ht="18" customHeight="1" x14ac:dyDescent="0.15">
      <c r="A6" s="39"/>
      <c r="B6" s="1"/>
    </row>
  </sheetData>
  <phoneticPr fontId="6"/>
  <conditionalFormatting sqref="A6">
    <cfRule type="expression" dxfId="17" priority="1" stopIfTrue="1">
      <formula>$B$4="（単位：百万円）"</formula>
    </cfRule>
    <cfRule type="expression" dxfId="16" priority="2" stopIfTrue="1">
      <formula>$B$4="（単位：円）"</formula>
    </cfRule>
    <cfRule type="expression" dxfId="15" priority="3" stopIfTrue="1">
      <formula>$B$4="（単位：千円）"</formula>
    </cfRule>
  </conditionalFormatting>
  <dataValidations count="1">
    <dataValidation type="list" allowBlank="1" showInputMessage="1" showErrorMessage="1" sqref="B4" xr:uid="{24409C93-345F-447F-9B96-C049C7312C8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F11"/>
  <sheetViews>
    <sheetView topLeftCell="B1" zoomScale="104" zoomScaleNormal="70" workbookViewId="0">
      <selection activeCell="D18" sqref="D18"/>
    </sheetView>
  </sheetViews>
  <sheetFormatPr defaultColWidth="8.875" defaultRowHeight="11.25" x14ac:dyDescent="0.15"/>
  <cols>
    <col min="1" max="1" width="18.875" style="5" customWidth="1"/>
    <col min="2" max="6" width="20.875" style="5" customWidth="1"/>
    <col min="7" max="16384" width="8.875" style="5"/>
  </cols>
  <sheetData>
    <row r="1" spans="1:6" ht="21" x14ac:dyDescent="0.2">
      <c r="A1" s="8" t="s">
        <v>80</v>
      </c>
    </row>
    <row r="2" spans="1:6" ht="13.5" x14ac:dyDescent="0.15">
      <c r="A2" s="9" t="str">
        <f>"自治体名："&amp;自治体名</f>
        <v>自治体名：小谷村</v>
      </c>
    </row>
    <row r="3" spans="1:6" ht="13.5" x14ac:dyDescent="0.15">
      <c r="A3" s="9" t="str">
        <f>"年度："&amp;年度</f>
        <v>年度：令和６年度</v>
      </c>
    </row>
    <row r="4" spans="1:6" ht="13.5" x14ac:dyDescent="0.15">
      <c r="F4" s="7" t="str">
        <f>単位</f>
        <v>（単位：円）</v>
      </c>
    </row>
    <row r="5" spans="1:6" ht="22.5" customHeight="1" x14ac:dyDescent="0.15">
      <c r="A5" s="40" t="s">
        <v>81</v>
      </c>
      <c r="B5" s="40" t="s">
        <v>82</v>
      </c>
      <c r="C5" s="40" t="s">
        <v>83</v>
      </c>
      <c r="D5" s="40" t="s">
        <v>84</v>
      </c>
      <c r="E5" s="40"/>
      <c r="F5" s="40" t="s">
        <v>85</v>
      </c>
    </row>
    <row r="6" spans="1:6" ht="22.5" customHeight="1" x14ac:dyDescent="0.15">
      <c r="A6" s="40"/>
      <c r="B6" s="40"/>
      <c r="C6" s="40"/>
      <c r="D6" s="2" t="s">
        <v>86</v>
      </c>
      <c r="E6" s="2" t="s">
        <v>30</v>
      </c>
      <c r="F6" s="40"/>
    </row>
    <row r="7" spans="1:6" ht="18" customHeight="1" x14ac:dyDescent="0.15">
      <c r="A7" s="6" t="s">
        <v>169</v>
      </c>
      <c r="B7" s="31">
        <v>14153000</v>
      </c>
      <c r="C7" s="31"/>
      <c r="D7" s="31">
        <v>562300</v>
      </c>
      <c r="E7" s="31">
        <v>1640591</v>
      </c>
      <c r="F7" s="31">
        <v>11950109</v>
      </c>
    </row>
    <row r="8" spans="1:6" ht="18" customHeight="1" x14ac:dyDescent="0.15">
      <c r="A8" s="6" t="s">
        <v>135</v>
      </c>
      <c r="B8" s="31">
        <v>595999000</v>
      </c>
      <c r="C8" s="31"/>
      <c r="D8" s="31">
        <v>891103</v>
      </c>
      <c r="E8" s="31">
        <v>53894897</v>
      </c>
      <c r="F8" s="31">
        <v>541213000</v>
      </c>
    </row>
    <row r="9" spans="1:6" ht="18" customHeight="1" x14ac:dyDescent="0.15">
      <c r="A9" s="6" t="s">
        <v>136</v>
      </c>
      <c r="B9" s="31">
        <v>31603000</v>
      </c>
      <c r="C9" s="31">
        <f>F9</f>
        <v>49190783</v>
      </c>
      <c r="D9" s="31">
        <f>B9</f>
        <v>31603000</v>
      </c>
      <c r="E9" s="31"/>
      <c r="F9" s="31">
        <v>49190783</v>
      </c>
    </row>
    <row r="10" spans="1:6" ht="18" customHeight="1" x14ac:dyDescent="0.15">
      <c r="A10" s="6" t="s">
        <v>217</v>
      </c>
      <c r="B10" s="31">
        <v>0</v>
      </c>
      <c r="C10" s="31">
        <f>F10</f>
        <v>4096363</v>
      </c>
      <c r="D10" s="31"/>
      <c r="E10" s="31"/>
      <c r="F10" s="31">
        <v>4096363</v>
      </c>
    </row>
    <row r="11" spans="1:6" ht="18" customHeight="1" x14ac:dyDescent="0.15">
      <c r="A11" s="4" t="s">
        <v>10</v>
      </c>
      <c r="B11" s="31">
        <f>SUM(B7:B10)</f>
        <v>641755000</v>
      </c>
      <c r="C11" s="31">
        <f>SUM(C7:C10)</f>
        <v>53287146</v>
      </c>
      <c r="D11" s="31">
        <f>SUM(D7:D10)</f>
        <v>33056403</v>
      </c>
      <c r="E11" s="31">
        <f>SUM(E7:E10)</f>
        <v>55535488</v>
      </c>
      <c r="F11" s="31">
        <f>SUM(F7:F10)</f>
        <v>606450255</v>
      </c>
    </row>
  </sheetData>
  <mergeCells count="5">
    <mergeCell ref="A5:A6"/>
    <mergeCell ref="B5:B6"/>
    <mergeCell ref="C5:C6"/>
    <mergeCell ref="F5:F6"/>
    <mergeCell ref="D5:E5"/>
  </mergeCells>
  <phoneticPr fontId="6"/>
  <conditionalFormatting sqref="B7:F11">
    <cfRule type="expression" dxfId="14" priority="1" stopIfTrue="1">
      <formula>$F$4="（単位：百万円）"</formula>
    </cfRule>
    <cfRule type="expression" dxfId="13" priority="2" stopIfTrue="1">
      <formula>$F$4="（単位：円）"</formula>
    </cfRule>
    <cfRule type="expression" dxfId="12" priority="3" stopIfTrue="1">
      <formula>$F$4="（単位：千円）"</formula>
    </cfRule>
  </conditionalFormatting>
  <dataValidations count="1">
    <dataValidation type="list" allowBlank="1" showInputMessage="1" showErrorMessage="1" sqref="F4" xr:uid="{8B3887D7-C055-4375-8B80-CF9D49F518EF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E18"/>
  <sheetViews>
    <sheetView topLeftCell="B1" zoomScale="97" zoomScaleNormal="70" workbookViewId="0">
      <selection activeCell="C21" sqref="C21"/>
    </sheetView>
  </sheetViews>
  <sheetFormatPr defaultColWidth="8.875" defaultRowHeight="11.25" x14ac:dyDescent="0.15"/>
  <cols>
    <col min="1" max="1" width="25.875" style="5" customWidth="1"/>
    <col min="2" max="2" width="57.125" style="5" customWidth="1"/>
    <col min="3" max="3" width="24.5" style="5" bestFit="1" customWidth="1"/>
    <col min="4" max="4" width="18.125" style="5" customWidth="1"/>
    <col min="5" max="5" width="44.625" style="5" bestFit="1" customWidth="1"/>
    <col min="6" max="16384" width="8.875" style="5"/>
  </cols>
  <sheetData>
    <row r="1" spans="1:5" ht="21" x14ac:dyDescent="0.2">
      <c r="A1" s="8" t="s">
        <v>87</v>
      </c>
    </row>
    <row r="2" spans="1:5" ht="13.5" x14ac:dyDescent="0.15">
      <c r="A2" s="9" t="str">
        <f>"自治体名："&amp;自治体名</f>
        <v>自治体名：小谷村</v>
      </c>
    </row>
    <row r="3" spans="1:5" ht="13.5" x14ac:dyDescent="0.15">
      <c r="A3" s="9" t="str">
        <f>"年度："&amp;年度</f>
        <v>年度：令和６年度</v>
      </c>
    </row>
    <row r="4" spans="1:5" ht="13.5" x14ac:dyDescent="0.15">
      <c r="E4" s="7" t="str">
        <f>単位</f>
        <v>（単位：円）</v>
      </c>
    </row>
    <row r="5" spans="1:5" ht="22.5" customHeight="1" x14ac:dyDescent="0.15">
      <c r="A5" s="2" t="s">
        <v>81</v>
      </c>
      <c r="B5" s="2" t="s">
        <v>88</v>
      </c>
      <c r="C5" s="2" t="s">
        <v>89</v>
      </c>
      <c r="D5" s="2" t="s">
        <v>90</v>
      </c>
      <c r="E5" s="2" t="s">
        <v>91</v>
      </c>
    </row>
    <row r="6" spans="1:5" ht="18" customHeight="1" x14ac:dyDescent="0.15">
      <c r="A6" s="43" t="s">
        <v>92</v>
      </c>
      <c r="B6" s="6" t="s">
        <v>218</v>
      </c>
      <c r="C6" s="6"/>
      <c r="D6" s="33">
        <v>27809000</v>
      </c>
      <c r="E6" s="6"/>
    </row>
    <row r="7" spans="1:5" ht="18" customHeight="1" x14ac:dyDescent="0.15">
      <c r="A7" s="43"/>
      <c r="B7" s="6" t="s">
        <v>219</v>
      </c>
      <c r="C7" s="6"/>
      <c r="D7" s="33">
        <v>25315000</v>
      </c>
      <c r="E7" s="6"/>
    </row>
    <row r="8" spans="1:5" ht="18" customHeight="1" x14ac:dyDescent="0.15">
      <c r="A8" s="44"/>
      <c r="B8" s="4" t="s">
        <v>170</v>
      </c>
      <c r="C8" s="11"/>
      <c r="D8" s="33">
        <f>SUBTOTAL(9,D6:D7)</f>
        <v>53124000</v>
      </c>
      <c r="E8" s="11"/>
    </row>
    <row r="9" spans="1:5" ht="18" customHeight="1" x14ac:dyDescent="0.15">
      <c r="A9" s="45" t="s">
        <v>94</v>
      </c>
      <c r="B9" s="10" t="s">
        <v>220</v>
      </c>
      <c r="C9" s="6"/>
      <c r="D9" s="33">
        <v>82156826</v>
      </c>
      <c r="E9" s="6"/>
    </row>
    <row r="10" spans="1:5" ht="18" customHeight="1" x14ac:dyDescent="0.15">
      <c r="A10" s="46"/>
      <c r="B10" s="10" t="s">
        <v>221</v>
      </c>
      <c r="C10" s="6"/>
      <c r="D10" s="33">
        <v>49466931</v>
      </c>
      <c r="E10" s="6"/>
    </row>
    <row r="11" spans="1:5" ht="18" customHeight="1" x14ac:dyDescent="0.15">
      <c r="A11" s="46"/>
      <c r="B11" s="10" t="s">
        <v>222</v>
      </c>
      <c r="C11" s="6"/>
      <c r="D11" s="33">
        <v>97766073</v>
      </c>
      <c r="E11" s="6"/>
    </row>
    <row r="12" spans="1:5" ht="18" customHeight="1" x14ac:dyDescent="0.15">
      <c r="A12" s="46"/>
      <c r="B12" s="10" t="s">
        <v>223</v>
      </c>
      <c r="C12" s="6"/>
      <c r="D12" s="33">
        <v>206534452</v>
      </c>
      <c r="E12" s="6"/>
    </row>
    <row r="13" spans="1:5" ht="18" customHeight="1" x14ac:dyDescent="0.15">
      <c r="A13" s="46"/>
      <c r="B13" s="10" t="s">
        <v>224</v>
      </c>
      <c r="C13" s="6"/>
      <c r="D13" s="33">
        <v>8900000</v>
      </c>
      <c r="E13" s="6"/>
    </row>
    <row r="14" spans="1:5" ht="18" customHeight="1" x14ac:dyDescent="0.15">
      <c r="A14" s="46"/>
      <c r="B14" s="10" t="s">
        <v>137</v>
      </c>
      <c r="C14" s="6"/>
      <c r="D14" s="33">
        <f>D15-SUM(D9:D13)</f>
        <v>355562844</v>
      </c>
      <c r="E14" s="6"/>
    </row>
    <row r="15" spans="1:5" ht="18" customHeight="1" x14ac:dyDescent="0.15">
      <c r="A15" s="47"/>
      <c r="B15" s="4" t="s">
        <v>170</v>
      </c>
      <c r="C15" s="11"/>
      <c r="D15" s="33">
        <f>D16-D8</f>
        <v>800387126</v>
      </c>
      <c r="E15" s="11"/>
    </row>
    <row r="16" spans="1:5" ht="18" customHeight="1" x14ac:dyDescent="0.15">
      <c r="A16" s="4" t="s">
        <v>10</v>
      </c>
      <c r="B16" s="11"/>
      <c r="C16" s="11"/>
      <c r="D16" s="37">
        <v>853511126</v>
      </c>
      <c r="E16" s="11"/>
    </row>
    <row r="18" spans="4:4" x14ac:dyDescent="0.15">
      <c r="D18" s="24"/>
    </row>
  </sheetData>
  <mergeCells count="2">
    <mergeCell ref="A6:A8"/>
    <mergeCell ref="A9:A15"/>
  </mergeCells>
  <phoneticPr fontId="6"/>
  <conditionalFormatting sqref="D6:D16">
    <cfRule type="expression" dxfId="11" priority="1" stopIfTrue="1">
      <formula>$E$4="（単位：百万円）"</formula>
    </cfRule>
    <cfRule type="expression" dxfId="10" priority="2" stopIfTrue="1">
      <formula>$E$4="（単位：円）"</formula>
    </cfRule>
    <cfRule type="expression" dxfId="9" priority="3" stopIfTrue="1">
      <formula>$E$4="（単位：千円）"</formula>
    </cfRule>
  </conditionalFormatting>
  <dataValidations count="1">
    <dataValidation type="list" allowBlank="1" showInputMessage="1" showErrorMessage="1" sqref="E4" xr:uid="{CB65C3C8-CBFB-4B99-95B2-C3A57DF2027B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E27"/>
  <sheetViews>
    <sheetView topLeftCell="A3" zoomScale="103" zoomScaleNormal="70" workbookViewId="0">
      <selection activeCell="E22" sqref="E22"/>
    </sheetView>
  </sheetViews>
  <sheetFormatPr defaultColWidth="8.875" defaultRowHeight="11.25" x14ac:dyDescent="0.15"/>
  <cols>
    <col min="1" max="1" width="22.25" style="5" customWidth="1"/>
    <col min="2" max="2" width="17.75" style="5" customWidth="1"/>
    <col min="3" max="3" width="19.5" style="5" customWidth="1"/>
    <col min="4" max="4" width="18.5" style="5" customWidth="1"/>
    <col min="5" max="5" width="24.875" style="5" customWidth="1"/>
    <col min="6" max="7" width="10.5" style="5" bestFit="1" customWidth="1"/>
    <col min="8" max="8" width="9.75" style="5" bestFit="1" customWidth="1"/>
    <col min="9" max="16384" width="8.875" style="5"/>
  </cols>
  <sheetData>
    <row r="1" spans="1:5" ht="21" x14ac:dyDescent="0.2">
      <c r="A1" s="8" t="s">
        <v>95</v>
      </c>
    </row>
    <row r="2" spans="1:5" ht="13.5" x14ac:dyDescent="0.15">
      <c r="A2" s="9" t="str">
        <f>"自治体名："&amp;自治体名</f>
        <v>自治体名：小谷村</v>
      </c>
    </row>
    <row r="3" spans="1:5" ht="13.5" x14ac:dyDescent="0.15">
      <c r="A3" s="9" t="str">
        <f>"年度："&amp;年度</f>
        <v>年度：令和６年度</v>
      </c>
    </row>
    <row r="4" spans="1:5" ht="13.5" x14ac:dyDescent="0.15">
      <c r="E4" s="7" t="str">
        <f>単位</f>
        <v>（単位：円）</v>
      </c>
    </row>
    <row r="5" spans="1:5" ht="22.5" customHeight="1" x14ac:dyDescent="0.15">
      <c r="A5" s="2" t="s">
        <v>96</v>
      </c>
      <c r="B5" s="2" t="s">
        <v>81</v>
      </c>
      <c r="C5" s="40" t="s">
        <v>97</v>
      </c>
      <c r="D5" s="40"/>
      <c r="E5" s="2" t="s">
        <v>90</v>
      </c>
    </row>
    <row r="6" spans="1:5" ht="18" customHeight="1" x14ac:dyDescent="0.15">
      <c r="A6" s="48" t="s">
        <v>98</v>
      </c>
      <c r="B6" s="51" t="s">
        <v>99</v>
      </c>
      <c r="C6" s="52" t="s">
        <v>225</v>
      </c>
      <c r="D6" s="53"/>
      <c r="E6" s="31">
        <v>523369420</v>
      </c>
    </row>
    <row r="7" spans="1:5" ht="18" customHeight="1" x14ac:dyDescent="0.15">
      <c r="A7" s="49"/>
      <c r="B7" s="51"/>
      <c r="C7" s="52" t="s">
        <v>156</v>
      </c>
      <c r="D7" s="53"/>
      <c r="E7" s="1">
        <v>62796000</v>
      </c>
    </row>
    <row r="8" spans="1:5" ht="18" customHeight="1" x14ac:dyDescent="0.15">
      <c r="A8" s="49"/>
      <c r="B8" s="51"/>
      <c r="C8" s="52" t="s">
        <v>157</v>
      </c>
      <c r="D8" s="53"/>
      <c r="E8" s="1">
        <v>103000</v>
      </c>
    </row>
    <row r="9" spans="1:5" ht="18" customHeight="1" x14ac:dyDescent="0.15">
      <c r="A9" s="49"/>
      <c r="B9" s="51"/>
      <c r="C9" s="52" t="s">
        <v>158</v>
      </c>
      <c r="D9" s="53"/>
      <c r="E9" s="1">
        <v>1901000</v>
      </c>
    </row>
    <row r="10" spans="1:5" ht="18" customHeight="1" x14ac:dyDescent="0.15">
      <c r="A10" s="49"/>
      <c r="B10" s="51"/>
      <c r="C10" s="52" t="s">
        <v>159</v>
      </c>
      <c r="D10" s="53"/>
      <c r="E10" s="1">
        <v>2540000</v>
      </c>
    </row>
    <row r="11" spans="1:5" ht="18" customHeight="1" x14ac:dyDescent="0.15">
      <c r="A11" s="49"/>
      <c r="B11" s="51"/>
      <c r="C11" s="52" t="s">
        <v>160</v>
      </c>
      <c r="D11" s="53"/>
      <c r="E11" s="1">
        <v>7822000</v>
      </c>
    </row>
    <row r="12" spans="1:5" ht="18" customHeight="1" x14ac:dyDescent="0.15">
      <c r="A12" s="49"/>
      <c r="B12" s="51"/>
      <c r="C12" s="52" t="s">
        <v>161</v>
      </c>
      <c r="D12" s="53"/>
      <c r="E12" s="1">
        <v>72740000</v>
      </c>
    </row>
    <row r="13" spans="1:5" ht="18" customHeight="1" x14ac:dyDescent="0.15">
      <c r="A13" s="49"/>
      <c r="B13" s="51"/>
      <c r="C13" s="52" t="s">
        <v>162</v>
      </c>
      <c r="D13" s="53"/>
      <c r="E13" s="1">
        <v>5477000</v>
      </c>
    </row>
    <row r="14" spans="1:5" ht="18" customHeight="1" x14ac:dyDescent="0.15">
      <c r="A14" s="49"/>
      <c r="B14" s="51"/>
      <c r="C14" s="52" t="s">
        <v>163</v>
      </c>
      <c r="D14" s="53"/>
      <c r="E14" s="1">
        <v>10076000</v>
      </c>
    </row>
    <row r="15" spans="1:5" ht="18" customHeight="1" x14ac:dyDescent="0.15">
      <c r="A15" s="49"/>
      <c r="B15" s="51"/>
      <c r="C15" s="52" t="s">
        <v>164</v>
      </c>
      <c r="D15" s="53"/>
      <c r="E15" s="1">
        <v>2286231000</v>
      </c>
    </row>
    <row r="16" spans="1:5" ht="18" customHeight="1" x14ac:dyDescent="0.15">
      <c r="A16" s="49"/>
      <c r="B16" s="51"/>
      <c r="C16" s="52" t="s">
        <v>141</v>
      </c>
      <c r="D16" s="53"/>
      <c r="E16" s="1">
        <v>26937463</v>
      </c>
    </row>
    <row r="17" spans="1:5" ht="18" customHeight="1" x14ac:dyDescent="0.15">
      <c r="A17" s="49"/>
      <c r="B17" s="51"/>
      <c r="C17" s="52" t="s">
        <v>171</v>
      </c>
      <c r="D17" s="53"/>
      <c r="E17" s="1">
        <v>147333695</v>
      </c>
    </row>
    <row r="18" spans="1:5" ht="18" customHeight="1" x14ac:dyDescent="0.15">
      <c r="A18" s="49"/>
      <c r="B18" s="51"/>
      <c r="C18" s="52" t="s">
        <v>168</v>
      </c>
      <c r="D18" s="53"/>
      <c r="E18" s="1">
        <f>E19-SUM(E6:E17)</f>
        <v>2442120</v>
      </c>
    </row>
    <row r="19" spans="1:5" ht="18" customHeight="1" x14ac:dyDescent="0.15">
      <c r="A19" s="49"/>
      <c r="B19" s="51"/>
      <c r="C19" s="51" t="s">
        <v>42</v>
      </c>
      <c r="D19" s="44"/>
      <c r="E19" s="31">
        <v>3149768698</v>
      </c>
    </row>
    <row r="20" spans="1:5" ht="18" customHeight="1" x14ac:dyDescent="0.15">
      <c r="A20" s="49"/>
      <c r="B20" s="51" t="s">
        <v>100</v>
      </c>
      <c r="C20" s="54" t="s">
        <v>101</v>
      </c>
      <c r="D20" s="6" t="s">
        <v>138</v>
      </c>
      <c r="E20" s="31">
        <v>207394000</v>
      </c>
    </row>
    <row r="21" spans="1:5" ht="18" customHeight="1" x14ac:dyDescent="0.15">
      <c r="A21" s="49"/>
      <c r="B21" s="51"/>
      <c r="C21" s="51"/>
      <c r="D21" s="6" t="s">
        <v>139</v>
      </c>
      <c r="E21" s="31">
        <v>63970000</v>
      </c>
    </row>
    <row r="22" spans="1:5" ht="18" customHeight="1" x14ac:dyDescent="0.15">
      <c r="A22" s="49"/>
      <c r="B22" s="51"/>
      <c r="C22" s="51"/>
      <c r="D22" s="4" t="s">
        <v>93</v>
      </c>
      <c r="E22" s="31">
        <f>E20+E21</f>
        <v>271364000</v>
      </c>
    </row>
    <row r="23" spans="1:5" ht="18" customHeight="1" x14ac:dyDescent="0.15">
      <c r="A23" s="49"/>
      <c r="B23" s="51"/>
      <c r="C23" s="54" t="s">
        <v>102</v>
      </c>
      <c r="D23" s="6" t="s">
        <v>138</v>
      </c>
      <c r="E23" s="31">
        <f>428575574-E20</f>
        <v>221181574</v>
      </c>
    </row>
    <row r="24" spans="1:5" ht="18" customHeight="1" x14ac:dyDescent="0.15">
      <c r="A24" s="49"/>
      <c r="B24" s="51"/>
      <c r="C24" s="51"/>
      <c r="D24" s="6" t="s">
        <v>139</v>
      </c>
      <c r="E24" s="31">
        <f>221694434-E21</f>
        <v>157724434</v>
      </c>
    </row>
    <row r="25" spans="1:5" ht="18" customHeight="1" x14ac:dyDescent="0.15">
      <c r="A25" s="49"/>
      <c r="B25" s="51"/>
      <c r="C25" s="51"/>
      <c r="D25" s="4" t="s">
        <v>93</v>
      </c>
      <c r="E25" s="31">
        <f>E23+E24</f>
        <v>378906008</v>
      </c>
    </row>
    <row r="26" spans="1:5" ht="18" customHeight="1" x14ac:dyDescent="0.15">
      <c r="A26" s="49"/>
      <c r="B26" s="44"/>
      <c r="C26" s="51" t="s">
        <v>42</v>
      </c>
      <c r="D26" s="44"/>
      <c r="E26" s="31">
        <f>E22+E25</f>
        <v>650270008</v>
      </c>
    </row>
    <row r="27" spans="1:5" ht="18" customHeight="1" x14ac:dyDescent="0.15">
      <c r="A27" s="50"/>
      <c r="B27" s="51" t="s">
        <v>10</v>
      </c>
      <c r="C27" s="44"/>
      <c r="D27" s="44"/>
      <c r="E27" s="31">
        <f>E19+E26</f>
        <v>3800038706</v>
      </c>
    </row>
  </sheetData>
  <mergeCells count="22">
    <mergeCell ref="B20:B26"/>
    <mergeCell ref="C20:C22"/>
    <mergeCell ref="C23:C25"/>
    <mergeCell ref="C26:D26"/>
    <mergeCell ref="C16:D16"/>
    <mergeCell ref="C17:D17"/>
    <mergeCell ref="C18:D18"/>
    <mergeCell ref="C19:D19"/>
    <mergeCell ref="C5:D5"/>
    <mergeCell ref="A6:A27"/>
    <mergeCell ref="B6:B19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27:D27"/>
  </mergeCells>
  <phoneticPr fontId="6"/>
  <conditionalFormatting sqref="E6:E27">
    <cfRule type="expression" dxfId="8" priority="4" stopIfTrue="1">
      <formula>$E$4="（単位：百万円）"</formula>
    </cfRule>
    <cfRule type="expression" dxfId="7" priority="5" stopIfTrue="1">
      <formula>$E$4="（単位：円）"</formula>
    </cfRule>
    <cfRule type="expression" dxfId="6" priority="6" stopIfTrue="1">
      <formula>$E$4="（単位：千円）"</formula>
    </cfRule>
  </conditionalFormatting>
  <dataValidations count="1">
    <dataValidation type="list" allowBlank="1" showInputMessage="1" showErrorMessage="1" sqref="E4" xr:uid="{6FE0E31B-4D3B-41B6-9011-74658EB2B55F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A71-F34D-4A0E-9F4C-FDF1C4B4FF99}">
  <sheetPr codeName="Sheet16">
    <pageSetUpPr fitToPage="1"/>
  </sheetPr>
  <dimension ref="A1:F12"/>
  <sheetViews>
    <sheetView zoomScale="99" zoomScaleNormal="70" workbookViewId="0">
      <selection activeCell="D17" sqref="D17"/>
    </sheetView>
  </sheetViews>
  <sheetFormatPr defaultColWidth="8.875" defaultRowHeight="20.25" customHeight="1" x14ac:dyDescent="0.15"/>
  <cols>
    <col min="1" max="1" width="23.375" style="9" customWidth="1"/>
    <col min="2" max="6" width="20.875" style="9" customWidth="1"/>
    <col min="7" max="16384" width="8.875" style="9"/>
  </cols>
  <sheetData>
    <row r="1" spans="1:6" s="5" customFormat="1" ht="21" x14ac:dyDescent="0.2">
      <c r="A1" s="8" t="s">
        <v>167</v>
      </c>
    </row>
    <row r="2" spans="1:6" s="5" customFormat="1" ht="13.5" x14ac:dyDescent="0.15">
      <c r="A2" s="9" t="str">
        <f>"自治体名："&amp;自治体名</f>
        <v>自治体名：小谷村</v>
      </c>
    </row>
    <row r="3" spans="1:6" s="5" customFormat="1" ht="13.5" x14ac:dyDescent="0.15">
      <c r="A3" s="9" t="str">
        <f>"年度："&amp;年度</f>
        <v>年度：令和６年度</v>
      </c>
    </row>
    <row r="4" spans="1:6" ht="12.95" customHeight="1" x14ac:dyDescent="0.15">
      <c r="A4" s="28"/>
      <c r="B4" s="28"/>
      <c r="C4" s="28"/>
      <c r="D4" s="28"/>
      <c r="E4" s="28"/>
      <c r="F4" s="27" t="str">
        <f>単位</f>
        <v>（単位：円）</v>
      </c>
    </row>
    <row r="5" spans="1:6" ht="20.25" customHeight="1" x14ac:dyDescent="0.15">
      <c r="A5" s="55" t="s">
        <v>81</v>
      </c>
      <c r="B5" s="57" t="s">
        <v>90</v>
      </c>
      <c r="C5" s="57" t="s">
        <v>146</v>
      </c>
      <c r="D5" s="57"/>
      <c r="E5" s="57"/>
      <c r="F5" s="57"/>
    </row>
    <row r="6" spans="1:6" ht="20.25" customHeight="1" x14ac:dyDescent="0.15">
      <c r="A6" s="55"/>
      <c r="B6" s="57"/>
      <c r="C6" s="57" t="s">
        <v>100</v>
      </c>
      <c r="D6" s="57" t="s">
        <v>145</v>
      </c>
      <c r="E6" s="57" t="s">
        <v>99</v>
      </c>
      <c r="F6" s="57" t="s">
        <v>30</v>
      </c>
    </row>
    <row r="7" spans="1:6" ht="20.25" customHeight="1" thickBot="1" x14ac:dyDescent="0.2">
      <c r="A7" s="56"/>
      <c r="B7" s="58"/>
      <c r="C7" s="58"/>
      <c r="D7" s="58"/>
      <c r="E7" s="58"/>
      <c r="F7" s="58"/>
    </row>
    <row r="8" spans="1:6" ht="20.25" customHeight="1" thickTop="1" x14ac:dyDescent="0.15">
      <c r="A8" s="26" t="s">
        <v>144</v>
      </c>
      <c r="B8" s="38">
        <v>5043509391</v>
      </c>
      <c r="C8" s="38">
        <f>C12-C9-C10</f>
        <v>488937516</v>
      </c>
      <c r="D8" s="38">
        <f>D12-D9-D10</f>
        <v>478272000</v>
      </c>
      <c r="E8" s="38">
        <f>E12-E9-E10</f>
        <v>3018612077</v>
      </c>
      <c r="F8" s="38">
        <f>B8-C8-D8-E8</f>
        <v>1057687798</v>
      </c>
    </row>
    <row r="9" spans="1:6" ht="20.25" customHeight="1" x14ac:dyDescent="0.15">
      <c r="A9" s="26" t="s">
        <v>143</v>
      </c>
      <c r="B9" s="38">
        <v>161332492</v>
      </c>
      <c r="C9" s="38">
        <v>161332492</v>
      </c>
      <c r="D9" s="38">
        <v>0</v>
      </c>
      <c r="E9" s="38">
        <f>B9-C9-D9-F9</f>
        <v>0</v>
      </c>
      <c r="F9" s="38">
        <v>0</v>
      </c>
    </row>
    <row r="10" spans="1:6" ht="20.25" customHeight="1" x14ac:dyDescent="0.15">
      <c r="A10" s="26" t="s">
        <v>142</v>
      </c>
      <c r="B10" s="38">
        <v>131156621</v>
      </c>
      <c r="C10" s="38">
        <v>0</v>
      </c>
      <c r="D10" s="38">
        <v>0</v>
      </c>
      <c r="E10" s="38">
        <f>B10-C10-D10-F10</f>
        <v>131156621</v>
      </c>
      <c r="F10" s="38">
        <v>0</v>
      </c>
    </row>
    <row r="11" spans="1:6" ht="20.25" customHeight="1" x14ac:dyDescent="0.15">
      <c r="A11" s="26" t="s">
        <v>30</v>
      </c>
      <c r="B11" s="38">
        <v>0</v>
      </c>
      <c r="C11" s="38">
        <v>0</v>
      </c>
      <c r="D11" s="38">
        <v>0</v>
      </c>
      <c r="E11" s="38">
        <f>B11-C11-D11-F11</f>
        <v>0</v>
      </c>
      <c r="F11" s="38">
        <v>0</v>
      </c>
    </row>
    <row r="12" spans="1:6" ht="20.25" customHeight="1" x14ac:dyDescent="0.15">
      <c r="A12" s="25" t="s">
        <v>10</v>
      </c>
      <c r="B12" s="38">
        <f>SUM(B8:B11)</f>
        <v>5335998504</v>
      </c>
      <c r="C12" s="38">
        <f>財源の明細!E26</f>
        <v>650270008</v>
      </c>
      <c r="D12" s="38">
        <v>478272000</v>
      </c>
      <c r="E12" s="38">
        <f>財源の明細!E19</f>
        <v>3149768698</v>
      </c>
      <c r="F12" s="38">
        <f>SUM(F8:F11)</f>
        <v>1057687798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6"/>
  <conditionalFormatting sqref="B8:F12">
    <cfRule type="expression" dxfId="5" priority="1" stopIfTrue="1">
      <formula>$F$4="（単位：百万円）"</formula>
    </cfRule>
    <cfRule type="expression" dxfId="4" priority="2" stopIfTrue="1">
      <formula>$F$4="（単位：円）"</formula>
    </cfRule>
    <cfRule type="expression" dxfId="3" priority="3" stopIfTrue="1">
      <formula>$F$4="（単位：千円）"</formula>
    </cfRule>
  </conditionalFormatting>
  <dataValidations disablePrompts="1" count="1">
    <dataValidation type="list" allowBlank="1" showInputMessage="1" showErrorMessage="1" sqref="F4" xr:uid="{FD53B89A-E57E-477E-83CF-919CB7C3051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A1:B7"/>
  <sheetViews>
    <sheetView zoomScale="91" zoomScaleNormal="70" workbookViewId="0">
      <selection activeCell="B9" sqref="B9"/>
    </sheetView>
  </sheetViews>
  <sheetFormatPr defaultColWidth="8.875" defaultRowHeight="11.25" x14ac:dyDescent="0.15"/>
  <cols>
    <col min="1" max="1" width="60.875" style="5" customWidth="1"/>
    <col min="2" max="2" width="40.875" style="5" customWidth="1"/>
    <col min="3" max="16384" width="8.875" style="5"/>
  </cols>
  <sheetData>
    <row r="1" spans="1:2" ht="21" x14ac:dyDescent="0.2">
      <c r="A1" s="8" t="s">
        <v>103</v>
      </c>
    </row>
    <row r="2" spans="1:2" ht="13.5" x14ac:dyDescent="0.15">
      <c r="A2" s="9" t="str">
        <f>"自治体名："&amp;自治体名</f>
        <v>自治体名：小谷村</v>
      </c>
    </row>
    <row r="3" spans="1:2" ht="13.5" x14ac:dyDescent="0.15">
      <c r="A3" s="9" t="str">
        <f>"年度："&amp;年度</f>
        <v>年度：令和６年度</v>
      </c>
    </row>
    <row r="4" spans="1:2" ht="13.5" x14ac:dyDescent="0.15">
      <c r="B4" s="7" t="str">
        <f>単位</f>
        <v>（単位：円）</v>
      </c>
    </row>
    <row r="5" spans="1:2" ht="22.5" customHeight="1" x14ac:dyDescent="0.15">
      <c r="A5" s="2" t="s">
        <v>26</v>
      </c>
      <c r="B5" s="2" t="s">
        <v>85</v>
      </c>
    </row>
    <row r="6" spans="1:2" ht="18" customHeight="1" x14ac:dyDescent="0.15">
      <c r="A6" s="6" t="s">
        <v>140</v>
      </c>
      <c r="B6" s="31">
        <v>111313750</v>
      </c>
    </row>
    <row r="7" spans="1:2" ht="18" customHeight="1" x14ac:dyDescent="0.15">
      <c r="A7" s="4" t="s">
        <v>10</v>
      </c>
      <c r="B7" s="31">
        <f>SUM(B6:B6)</f>
        <v>111313750</v>
      </c>
    </row>
  </sheetData>
  <phoneticPr fontId="6"/>
  <conditionalFormatting sqref="B6:B7">
    <cfRule type="expression" dxfId="2" priority="1" stopIfTrue="1">
      <formula>$B$4="（単位：百万円）"</formula>
    </cfRule>
    <cfRule type="expression" dxfId="1" priority="2" stopIfTrue="1">
      <formula>$B$4="（単位：円）"</formula>
    </cfRule>
    <cfRule type="expression" dxfId="0" priority="3" stopIfTrue="1">
      <formula>$B$4="（単位：千円）"</formula>
    </cfRule>
  </conditionalFormatting>
  <dataValidations count="1">
    <dataValidation type="list" allowBlank="1" showInputMessage="1" showErrorMessage="1" sqref="B4" xr:uid="{587F4827-FB40-467C-80B7-105209BEF88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8B55-A214-4F38-894F-4EC976AD5FCB}">
  <sheetPr codeName="Sheet2">
    <pageSetUpPr fitToPage="1"/>
  </sheetPr>
  <dimension ref="A1:H23"/>
  <sheetViews>
    <sheetView tabSelected="1" zoomScale="90" zoomScaleNormal="70" workbookViewId="0">
      <selection activeCell="A3" sqref="A3"/>
    </sheetView>
  </sheetViews>
  <sheetFormatPr defaultColWidth="8.875" defaultRowHeight="11.25" x14ac:dyDescent="0.15"/>
  <cols>
    <col min="1" max="1" width="30.875" style="5" customWidth="1"/>
    <col min="2" max="8" width="15.875" style="5" customWidth="1"/>
    <col min="9" max="16384" width="8.875" style="5"/>
  </cols>
  <sheetData>
    <row r="1" spans="1:8" ht="21" x14ac:dyDescent="0.15">
      <c r="A1" s="32" t="s">
        <v>130</v>
      </c>
      <c r="B1" s="32"/>
      <c r="C1" s="32"/>
      <c r="D1" s="32"/>
      <c r="E1" s="32"/>
      <c r="F1" s="32"/>
      <c r="G1" s="32"/>
      <c r="H1" s="32"/>
    </row>
    <row r="2" spans="1:8" ht="13.5" x14ac:dyDescent="0.15">
      <c r="A2" s="9" t="str">
        <f>"自治体名："&amp;自治体名</f>
        <v>自治体名：小谷村</v>
      </c>
      <c r="B2" s="9"/>
      <c r="C2" s="9"/>
      <c r="D2" s="9"/>
      <c r="E2" s="9"/>
      <c r="F2" s="9"/>
      <c r="G2" s="9"/>
      <c r="H2" s="7"/>
    </row>
    <row r="3" spans="1:8" ht="13.5" x14ac:dyDescent="0.15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</row>
    <row r="4" spans="1:8" ht="13.5" x14ac:dyDescent="0.15">
      <c r="A4" s="9"/>
      <c r="B4" s="9"/>
      <c r="C4" s="9"/>
      <c r="D4" s="9"/>
      <c r="E4" s="9"/>
      <c r="F4" s="9"/>
      <c r="G4" s="9"/>
      <c r="H4" s="7" t="str">
        <f>単位</f>
        <v>（単位：円）</v>
      </c>
    </row>
    <row r="5" spans="1:8" ht="33.75" x14ac:dyDescent="0.15">
      <c r="A5" s="19" t="s">
        <v>81</v>
      </c>
      <c r="B5" s="20" t="s">
        <v>129</v>
      </c>
      <c r="C5" s="20" t="s">
        <v>128</v>
      </c>
      <c r="D5" s="20" t="s">
        <v>127</v>
      </c>
      <c r="E5" s="20" t="s">
        <v>126</v>
      </c>
      <c r="F5" s="20" t="s">
        <v>125</v>
      </c>
      <c r="G5" s="20" t="s">
        <v>124</v>
      </c>
      <c r="H5" s="20" t="s">
        <v>123</v>
      </c>
    </row>
    <row r="6" spans="1:8" x14ac:dyDescent="0.15">
      <c r="A6" s="6" t="s">
        <v>114</v>
      </c>
      <c r="B6" s="31">
        <v>16656837939</v>
      </c>
      <c r="C6" s="31">
        <v>135400278</v>
      </c>
      <c r="D6" s="31">
        <v>20047223</v>
      </c>
      <c r="E6" s="31">
        <v>16772190994</v>
      </c>
      <c r="F6" s="31">
        <v>8646810518</v>
      </c>
      <c r="G6" s="31">
        <v>403078399</v>
      </c>
      <c r="H6" s="31">
        <v>8125380476</v>
      </c>
    </row>
    <row r="7" spans="1:8" x14ac:dyDescent="0.15">
      <c r="A7" s="6" t="s">
        <v>108</v>
      </c>
      <c r="B7" s="31">
        <v>934746273</v>
      </c>
      <c r="C7" s="31">
        <v>4747554</v>
      </c>
      <c r="D7" s="31">
        <v>1</v>
      </c>
      <c r="E7" s="31">
        <v>939493826</v>
      </c>
      <c r="F7" s="31" t="s">
        <v>173</v>
      </c>
      <c r="G7" s="31" t="s">
        <v>173</v>
      </c>
      <c r="H7" s="31">
        <v>939493826</v>
      </c>
    </row>
    <row r="8" spans="1:8" x14ac:dyDescent="0.15">
      <c r="A8" s="6" t="s">
        <v>113</v>
      </c>
      <c r="B8" s="31" t="s">
        <v>173</v>
      </c>
      <c r="C8" s="31" t="s">
        <v>173</v>
      </c>
      <c r="D8" s="31" t="s">
        <v>173</v>
      </c>
      <c r="E8" s="31" t="s">
        <v>173</v>
      </c>
      <c r="F8" s="31" t="s">
        <v>173</v>
      </c>
      <c r="G8" s="31" t="s">
        <v>173</v>
      </c>
      <c r="H8" s="31" t="s">
        <v>173</v>
      </c>
    </row>
    <row r="9" spans="1:8" x14ac:dyDescent="0.15">
      <c r="A9" s="6" t="s">
        <v>107</v>
      </c>
      <c r="B9" s="31">
        <v>15396337686</v>
      </c>
      <c r="C9" s="31">
        <v>72186624</v>
      </c>
      <c r="D9" s="31" t="s">
        <v>173</v>
      </c>
      <c r="E9" s="31">
        <v>15468524310</v>
      </c>
      <c r="F9" s="31">
        <v>8590582303</v>
      </c>
      <c r="G9" s="31">
        <v>384556207</v>
      </c>
      <c r="H9" s="31">
        <v>6877942007</v>
      </c>
    </row>
    <row r="10" spans="1:8" x14ac:dyDescent="0.15">
      <c r="A10" s="6" t="s">
        <v>106</v>
      </c>
      <c r="B10" s="31">
        <v>265499658</v>
      </c>
      <c r="C10" s="31">
        <v>58466100</v>
      </c>
      <c r="D10" s="31" t="s">
        <v>173</v>
      </c>
      <c r="E10" s="31">
        <v>323965758</v>
      </c>
      <c r="F10" s="31">
        <v>56228215</v>
      </c>
      <c r="G10" s="31">
        <v>18522192</v>
      </c>
      <c r="H10" s="31">
        <v>267737543</v>
      </c>
    </row>
    <row r="11" spans="1:8" x14ac:dyDescent="0.15">
      <c r="A11" s="6" t="s">
        <v>112</v>
      </c>
      <c r="B11" s="31" t="s">
        <v>173</v>
      </c>
      <c r="C11" s="31" t="s">
        <v>173</v>
      </c>
      <c r="D11" s="31" t="s">
        <v>173</v>
      </c>
      <c r="E11" s="31" t="s">
        <v>173</v>
      </c>
      <c r="F11" s="31" t="s">
        <v>173</v>
      </c>
      <c r="G11" s="31" t="s">
        <v>173</v>
      </c>
      <c r="H11" s="31" t="s">
        <v>173</v>
      </c>
    </row>
    <row r="12" spans="1:8" x14ac:dyDescent="0.15">
      <c r="A12" s="6" t="s">
        <v>111</v>
      </c>
      <c r="B12" s="31" t="s">
        <v>173</v>
      </c>
      <c r="C12" s="31" t="s">
        <v>173</v>
      </c>
      <c r="D12" s="31" t="s">
        <v>173</v>
      </c>
      <c r="E12" s="31" t="s">
        <v>173</v>
      </c>
      <c r="F12" s="31" t="s">
        <v>173</v>
      </c>
      <c r="G12" s="31" t="s">
        <v>173</v>
      </c>
      <c r="H12" s="31" t="s">
        <v>173</v>
      </c>
    </row>
    <row r="13" spans="1:8" x14ac:dyDescent="0.15">
      <c r="A13" s="6" t="s">
        <v>110</v>
      </c>
      <c r="B13" s="31" t="s">
        <v>173</v>
      </c>
      <c r="C13" s="31" t="s">
        <v>173</v>
      </c>
      <c r="D13" s="31" t="s">
        <v>173</v>
      </c>
      <c r="E13" s="31" t="s">
        <v>173</v>
      </c>
      <c r="F13" s="31" t="s">
        <v>173</v>
      </c>
      <c r="G13" s="31" t="s">
        <v>173</v>
      </c>
      <c r="H13" s="31" t="s">
        <v>173</v>
      </c>
    </row>
    <row r="14" spans="1:8" x14ac:dyDescent="0.15">
      <c r="A14" s="6" t="s">
        <v>56</v>
      </c>
      <c r="B14" s="31" t="s">
        <v>173</v>
      </c>
      <c r="C14" s="31" t="s">
        <v>173</v>
      </c>
      <c r="D14" s="31" t="s">
        <v>173</v>
      </c>
      <c r="E14" s="31" t="s">
        <v>173</v>
      </c>
      <c r="F14" s="31" t="s">
        <v>173</v>
      </c>
      <c r="G14" s="31" t="s">
        <v>173</v>
      </c>
      <c r="H14" s="31" t="s">
        <v>173</v>
      </c>
    </row>
    <row r="15" spans="1:8" x14ac:dyDescent="0.15">
      <c r="A15" s="6" t="s">
        <v>105</v>
      </c>
      <c r="B15" s="31">
        <v>60254322</v>
      </c>
      <c r="C15" s="31" t="s">
        <v>173</v>
      </c>
      <c r="D15" s="31">
        <v>20047222</v>
      </c>
      <c r="E15" s="31">
        <v>40207100</v>
      </c>
      <c r="F15" s="31" t="s">
        <v>173</v>
      </c>
      <c r="G15" s="31" t="s">
        <v>173</v>
      </c>
      <c r="H15" s="31">
        <v>40207100</v>
      </c>
    </row>
    <row r="16" spans="1:8" x14ac:dyDescent="0.15">
      <c r="A16" s="6" t="s">
        <v>109</v>
      </c>
      <c r="B16" s="31">
        <v>43930545910</v>
      </c>
      <c r="C16" s="31">
        <v>847000</v>
      </c>
      <c r="D16" s="31">
        <v>13629334</v>
      </c>
      <c r="E16" s="31">
        <v>43917763576</v>
      </c>
      <c r="F16" s="31">
        <v>31327418859</v>
      </c>
      <c r="G16" s="31">
        <v>883990360</v>
      </c>
      <c r="H16" s="31">
        <v>12590344717</v>
      </c>
    </row>
    <row r="17" spans="1:8" x14ac:dyDescent="0.15">
      <c r="A17" s="6" t="s">
        <v>108</v>
      </c>
      <c r="B17" s="31">
        <v>15367338</v>
      </c>
      <c r="C17" s="31" t="s">
        <v>173</v>
      </c>
      <c r="D17" s="31" t="s">
        <v>173</v>
      </c>
      <c r="E17" s="31">
        <v>15367338</v>
      </c>
      <c r="F17" s="31" t="s">
        <v>173</v>
      </c>
      <c r="G17" s="31" t="s">
        <v>173</v>
      </c>
      <c r="H17" s="31">
        <v>15367338</v>
      </c>
    </row>
    <row r="18" spans="1:8" x14ac:dyDescent="0.15">
      <c r="A18" s="6" t="s">
        <v>107</v>
      </c>
      <c r="B18" s="31" t="s">
        <v>173</v>
      </c>
      <c r="C18" s="31" t="s">
        <v>173</v>
      </c>
      <c r="D18" s="31" t="s">
        <v>173</v>
      </c>
      <c r="E18" s="31" t="s">
        <v>173</v>
      </c>
      <c r="F18" s="31" t="s">
        <v>173</v>
      </c>
      <c r="G18" s="31" t="s">
        <v>173</v>
      </c>
      <c r="H18" s="31" t="s">
        <v>173</v>
      </c>
    </row>
    <row r="19" spans="1:8" x14ac:dyDescent="0.15">
      <c r="A19" s="6" t="s">
        <v>106</v>
      </c>
      <c r="B19" s="31">
        <v>43845511572</v>
      </c>
      <c r="C19" s="31">
        <v>847000</v>
      </c>
      <c r="D19" s="31">
        <v>12782334</v>
      </c>
      <c r="E19" s="31">
        <v>43833576238</v>
      </c>
      <c r="F19" s="31">
        <v>31327418859</v>
      </c>
      <c r="G19" s="31">
        <v>883990360</v>
      </c>
      <c r="H19" s="31">
        <v>12506157379</v>
      </c>
    </row>
    <row r="20" spans="1:8" x14ac:dyDescent="0.15">
      <c r="A20" s="6" t="s">
        <v>56</v>
      </c>
      <c r="B20" s="31" t="s">
        <v>173</v>
      </c>
      <c r="C20" s="31" t="s">
        <v>173</v>
      </c>
      <c r="D20" s="31" t="s">
        <v>173</v>
      </c>
      <c r="E20" s="31" t="s">
        <v>173</v>
      </c>
      <c r="F20" s="31" t="s">
        <v>173</v>
      </c>
      <c r="G20" s="31" t="s">
        <v>173</v>
      </c>
      <c r="H20" s="31" t="s">
        <v>173</v>
      </c>
    </row>
    <row r="21" spans="1:8" x14ac:dyDescent="0.15">
      <c r="A21" s="6" t="s">
        <v>105</v>
      </c>
      <c r="B21" s="31">
        <v>69667000</v>
      </c>
      <c r="C21" s="31" t="s">
        <v>173</v>
      </c>
      <c r="D21" s="31">
        <v>847000</v>
      </c>
      <c r="E21" s="31">
        <v>68820000</v>
      </c>
      <c r="F21" s="31" t="s">
        <v>173</v>
      </c>
      <c r="G21" s="31" t="s">
        <v>173</v>
      </c>
      <c r="H21" s="31">
        <v>68820000</v>
      </c>
    </row>
    <row r="22" spans="1:8" x14ac:dyDescent="0.15">
      <c r="A22" s="6" t="s">
        <v>104</v>
      </c>
      <c r="B22" s="31">
        <v>1032510666</v>
      </c>
      <c r="C22" s="31">
        <v>45094992</v>
      </c>
      <c r="D22" s="31" t="s">
        <v>173</v>
      </c>
      <c r="E22" s="31">
        <v>1077605658</v>
      </c>
      <c r="F22" s="31">
        <v>942737284</v>
      </c>
      <c r="G22" s="31">
        <v>49469153</v>
      </c>
      <c r="H22" s="31">
        <v>134868374</v>
      </c>
    </row>
    <row r="23" spans="1:8" x14ac:dyDescent="0.15">
      <c r="A23" s="6" t="s">
        <v>10</v>
      </c>
      <c r="B23" s="31">
        <v>61619894515</v>
      </c>
      <c r="C23" s="31">
        <v>181342270</v>
      </c>
      <c r="D23" s="31">
        <v>33676557</v>
      </c>
      <c r="E23" s="31">
        <v>61767560228</v>
      </c>
      <c r="F23" s="31">
        <v>40916966661</v>
      </c>
      <c r="G23" s="31">
        <v>1336537912</v>
      </c>
      <c r="H23" s="31">
        <v>20850593567</v>
      </c>
    </row>
  </sheetData>
  <phoneticPr fontId="6"/>
  <conditionalFormatting sqref="A6:H23">
    <cfRule type="expression" dxfId="59" priority="1" stopIfTrue="1">
      <formula>$H$4="（単位：百万円）"</formula>
    </cfRule>
    <cfRule type="expression" dxfId="58" priority="2" stopIfTrue="1">
      <formula>$H$4="（単位：円）"</formula>
    </cfRule>
    <cfRule type="expression" dxfId="57" priority="3" stopIfTrue="1">
      <formula>$H$4="（単位：千円）"</formula>
    </cfRule>
  </conditionalFormatting>
  <dataValidations count="1">
    <dataValidation type="list" allowBlank="1" showInputMessage="1" showErrorMessage="1" sqref="H4" xr:uid="{20DC5D8D-0A7B-497F-A502-2E9170574892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43B-A3D1-4AA4-B6B0-F7CB214A6E2E}">
  <sheetPr codeName="Sheet3">
    <pageSetUpPr fitToPage="1"/>
  </sheetPr>
  <dimension ref="A1:I23"/>
  <sheetViews>
    <sheetView zoomScale="86" zoomScaleNormal="70" workbookViewId="0">
      <selection activeCell="G26" sqref="G26"/>
    </sheetView>
  </sheetViews>
  <sheetFormatPr defaultColWidth="8.875" defaultRowHeight="11.25" x14ac:dyDescent="0.15"/>
  <cols>
    <col min="1" max="1" width="30.875" style="5" customWidth="1"/>
    <col min="2" max="11" width="15.875" style="5" customWidth="1"/>
    <col min="12" max="16384" width="8.875" style="5"/>
  </cols>
  <sheetData>
    <row r="1" spans="1:9" ht="21" x14ac:dyDescent="0.15">
      <c r="A1" s="32" t="s">
        <v>122</v>
      </c>
      <c r="B1" s="32"/>
      <c r="C1" s="32"/>
      <c r="D1" s="32"/>
      <c r="E1" s="32"/>
      <c r="F1" s="32"/>
      <c r="G1" s="32"/>
      <c r="H1" s="32"/>
      <c r="I1" s="32"/>
    </row>
    <row r="2" spans="1:9" ht="13.5" x14ac:dyDescent="0.15">
      <c r="A2" s="9" t="str">
        <f>"自治体名："&amp;自治体名</f>
        <v>自治体名：小谷村</v>
      </c>
      <c r="B2" s="9"/>
      <c r="C2" s="9"/>
      <c r="D2" s="9"/>
      <c r="E2" s="9"/>
      <c r="F2" s="9"/>
      <c r="G2" s="9"/>
      <c r="H2" s="9"/>
      <c r="I2" s="7"/>
    </row>
    <row r="3" spans="1:9" ht="13.5" x14ac:dyDescent="0.15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  <c r="I3" s="9"/>
    </row>
    <row r="4" spans="1:9" ht="13.5" x14ac:dyDescent="0.15">
      <c r="A4" s="9"/>
      <c r="B4" s="9"/>
      <c r="C4" s="9"/>
      <c r="D4" s="9"/>
      <c r="E4" s="9"/>
      <c r="F4" s="9"/>
      <c r="G4" s="9"/>
      <c r="H4" s="9"/>
      <c r="I4" s="7" t="str">
        <f>単位</f>
        <v>（単位：円）</v>
      </c>
    </row>
    <row r="5" spans="1:9" ht="22.5" x14ac:dyDescent="0.15">
      <c r="A5" s="19" t="s">
        <v>81</v>
      </c>
      <c r="B5" s="20" t="s">
        <v>121</v>
      </c>
      <c r="C5" s="19" t="s">
        <v>120</v>
      </c>
      <c r="D5" s="19" t="s">
        <v>119</v>
      </c>
      <c r="E5" s="19" t="s">
        <v>118</v>
      </c>
      <c r="F5" s="19" t="s">
        <v>117</v>
      </c>
      <c r="G5" s="19" t="s">
        <v>116</v>
      </c>
      <c r="H5" s="19" t="s">
        <v>115</v>
      </c>
      <c r="I5" s="19" t="s">
        <v>10</v>
      </c>
    </row>
    <row r="6" spans="1:9" x14ac:dyDescent="0.15">
      <c r="A6" s="6" t="s">
        <v>114</v>
      </c>
      <c r="B6" s="31">
        <v>8346063</v>
      </c>
      <c r="C6" s="31">
        <v>9439651</v>
      </c>
      <c r="D6" s="31">
        <v>3119766</v>
      </c>
      <c r="E6" s="31" t="s">
        <v>173</v>
      </c>
      <c r="F6" s="31">
        <v>189829717</v>
      </c>
      <c r="G6" s="31" t="s">
        <v>173</v>
      </c>
      <c r="H6" s="31">
        <f>I6-SUM(B6:G6)</f>
        <v>7914645279</v>
      </c>
      <c r="I6" s="31">
        <v>8125380476</v>
      </c>
    </row>
    <row r="7" spans="1:9" x14ac:dyDescent="0.15">
      <c r="A7" s="6" t="s">
        <v>108</v>
      </c>
      <c r="B7" s="31" t="s">
        <v>173</v>
      </c>
      <c r="C7" s="31" t="s">
        <v>173</v>
      </c>
      <c r="D7" s="31" t="s">
        <v>173</v>
      </c>
      <c r="E7" s="31" t="s">
        <v>173</v>
      </c>
      <c r="F7" s="31" t="s">
        <v>173</v>
      </c>
      <c r="G7" s="31" t="s">
        <v>173</v>
      </c>
      <c r="H7" s="31">
        <f t="shared" ref="H7:H23" si="0">I7-SUM(B7:G7)</f>
        <v>939493826</v>
      </c>
      <c r="I7" s="31">
        <v>939493826</v>
      </c>
    </row>
    <row r="8" spans="1:9" x14ac:dyDescent="0.15">
      <c r="A8" s="6" t="s">
        <v>113</v>
      </c>
      <c r="B8" s="31" t="s">
        <v>173</v>
      </c>
      <c r="C8" s="31" t="s">
        <v>173</v>
      </c>
      <c r="D8" s="31" t="s">
        <v>173</v>
      </c>
      <c r="E8" s="31" t="s">
        <v>173</v>
      </c>
      <c r="F8" s="31" t="s">
        <v>173</v>
      </c>
      <c r="G8" s="31" t="s">
        <v>173</v>
      </c>
      <c r="H8" s="31" t="s">
        <v>134</v>
      </c>
      <c r="I8" s="31" t="s">
        <v>173</v>
      </c>
    </row>
    <row r="9" spans="1:9" x14ac:dyDescent="0.15">
      <c r="A9" s="6" t="s">
        <v>107</v>
      </c>
      <c r="B9" s="31">
        <v>8346063</v>
      </c>
      <c r="C9" s="31">
        <v>9439651</v>
      </c>
      <c r="D9" s="31">
        <v>3119766</v>
      </c>
      <c r="E9" s="31" t="s">
        <v>173</v>
      </c>
      <c r="F9" s="31">
        <v>79254068</v>
      </c>
      <c r="G9" s="31" t="s">
        <v>173</v>
      </c>
      <c r="H9" s="31">
        <f t="shared" si="0"/>
        <v>6777782459</v>
      </c>
      <c r="I9" s="31">
        <v>6877942007</v>
      </c>
    </row>
    <row r="10" spans="1:9" x14ac:dyDescent="0.15">
      <c r="A10" s="6" t="s">
        <v>106</v>
      </c>
      <c r="B10" s="31" t="s">
        <v>173</v>
      </c>
      <c r="C10" s="31" t="s">
        <v>173</v>
      </c>
      <c r="D10" s="31" t="s">
        <v>173</v>
      </c>
      <c r="E10" s="31" t="s">
        <v>173</v>
      </c>
      <c r="F10" s="31">
        <v>109575649</v>
      </c>
      <c r="G10" s="31" t="s">
        <v>173</v>
      </c>
      <c r="H10" s="31">
        <f t="shared" si="0"/>
        <v>158161894</v>
      </c>
      <c r="I10" s="31">
        <v>267737543</v>
      </c>
    </row>
    <row r="11" spans="1:9" x14ac:dyDescent="0.15">
      <c r="A11" s="6" t="s">
        <v>112</v>
      </c>
      <c r="B11" s="31" t="s">
        <v>173</v>
      </c>
      <c r="C11" s="31" t="s">
        <v>173</v>
      </c>
      <c r="D11" s="31" t="s">
        <v>173</v>
      </c>
      <c r="E11" s="31" t="s">
        <v>173</v>
      </c>
      <c r="F11" s="31" t="s">
        <v>173</v>
      </c>
      <c r="G11" s="31" t="s">
        <v>173</v>
      </c>
      <c r="H11" s="31" t="s">
        <v>134</v>
      </c>
      <c r="I11" s="31" t="s">
        <v>173</v>
      </c>
    </row>
    <row r="12" spans="1:9" x14ac:dyDescent="0.15">
      <c r="A12" s="6" t="s">
        <v>111</v>
      </c>
      <c r="B12" s="31" t="s">
        <v>173</v>
      </c>
      <c r="C12" s="31" t="s">
        <v>173</v>
      </c>
      <c r="D12" s="31" t="s">
        <v>173</v>
      </c>
      <c r="E12" s="31" t="s">
        <v>173</v>
      </c>
      <c r="F12" s="31" t="s">
        <v>173</v>
      </c>
      <c r="G12" s="31" t="s">
        <v>173</v>
      </c>
      <c r="H12" s="31" t="s">
        <v>134</v>
      </c>
      <c r="I12" s="31" t="s">
        <v>173</v>
      </c>
    </row>
    <row r="13" spans="1:9" x14ac:dyDescent="0.15">
      <c r="A13" s="6" t="s">
        <v>110</v>
      </c>
      <c r="B13" s="31" t="s">
        <v>173</v>
      </c>
      <c r="C13" s="31" t="s">
        <v>173</v>
      </c>
      <c r="D13" s="31" t="s">
        <v>173</v>
      </c>
      <c r="E13" s="31" t="s">
        <v>173</v>
      </c>
      <c r="F13" s="31" t="s">
        <v>173</v>
      </c>
      <c r="G13" s="31" t="s">
        <v>173</v>
      </c>
      <c r="H13" s="31" t="s">
        <v>134</v>
      </c>
      <c r="I13" s="31" t="s">
        <v>173</v>
      </c>
    </row>
    <row r="14" spans="1:9" x14ac:dyDescent="0.15">
      <c r="A14" s="6" t="s">
        <v>56</v>
      </c>
      <c r="B14" s="31" t="s">
        <v>173</v>
      </c>
      <c r="C14" s="31" t="s">
        <v>173</v>
      </c>
      <c r="D14" s="31" t="s">
        <v>173</v>
      </c>
      <c r="E14" s="31" t="s">
        <v>173</v>
      </c>
      <c r="F14" s="31" t="s">
        <v>173</v>
      </c>
      <c r="G14" s="31" t="s">
        <v>173</v>
      </c>
      <c r="H14" s="31" t="s">
        <v>134</v>
      </c>
      <c r="I14" s="31" t="s">
        <v>173</v>
      </c>
    </row>
    <row r="15" spans="1:9" x14ac:dyDescent="0.15">
      <c r="A15" s="6" t="s">
        <v>105</v>
      </c>
      <c r="B15" s="31" t="s">
        <v>173</v>
      </c>
      <c r="C15" s="31" t="s">
        <v>173</v>
      </c>
      <c r="D15" s="31" t="s">
        <v>173</v>
      </c>
      <c r="E15" s="31" t="s">
        <v>173</v>
      </c>
      <c r="F15" s="31">
        <v>1000000</v>
      </c>
      <c r="G15" s="31" t="s">
        <v>173</v>
      </c>
      <c r="H15" s="31">
        <f t="shared" si="0"/>
        <v>39207100</v>
      </c>
      <c r="I15" s="31">
        <v>40207100</v>
      </c>
    </row>
    <row r="16" spans="1:9" x14ac:dyDescent="0.15">
      <c r="A16" s="6" t="s">
        <v>109</v>
      </c>
      <c r="B16" s="31">
        <v>244238025</v>
      </c>
      <c r="C16" s="31" t="s">
        <v>173</v>
      </c>
      <c r="D16" s="31" t="s">
        <v>173</v>
      </c>
      <c r="E16" s="31" t="s">
        <v>173</v>
      </c>
      <c r="F16" s="31">
        <v>22572896</v>
      </c>
      <c r="G16" s="31" t="s">
        <v>173</v>
      </c>
      <c r="H16" s="31">
        <f t="shared" si="0"/>
        <v>12323533796</v>
      </c>
      <c r="I16" s="31">
        <v>12590344717</v>
      </c>
    </row>
    <row r="17" spans="1:9" x14ac:dyDescent="0.15">
      <c r="A17" s="6" t="s">
        <v>108</v>
      </c>
      <c r="B17" s="31">
        <v>138000</v>
      </c>
      <c r="C17" s="31" t="s">
        <v>173</v>
      </c>
      <c r="D17" s="31" t="s">
        <v>173</v>
      </c>
      <c r="E17" s="31" t="s">
        <v>173</v>
      </c>
      <c r="F17" s="31" t="s">
        <v>173</v>
      </c>
      <c r="G17" s="31" t="s">
        <v>173</v>
      </c>
      <c r="H17" s="31">
        <f t="shared" si="0"/>
        <v>15229338</v>
      </c>
      <c r="I17" s="31">
        <v>15367338</v>
      </c>
    </row>
    <row r="18" spans="1:9" x14ac:dyDescent="0.15">
      <c r="A18" s="6" t="s">
        <v>107</v>
      </c>
      <c r="B18" s="31" t="s">
        <v>173</v>
      </c>
      <c r="C18" s="31" t="s">
        <v>173</v>
      </c>
      <c r="D18" s="31" t="s">
        <v>173</v>
      </c>
      <c r="E18" s="31" t="s">
        <v>173</v>
      </c>
      <c r="F18" s="31" t="s">
        <v>173</v>
      </c>
      <c r="G18" s="31" t="s">
        <v>173</v>
      </c>
      <c r="H18" s="31" t="s">
        <v>134</v>
      </c>
      <c r="I18" s="31" t="s">
        <v>173</v>
      </c>
    </row>
    <row r="19" spans="1:9" x14ac:dyDescent="0.15">
      <c r="A19" s="6" t="s">
        <v>106</v>
      </c>
      <c r="B19" s="31">
        <v>230900025</v>
      </c>
      <c r="C19" s="31" t="s">
        <v>173</v>
      </c>
      <c r="D19" s="31" t="s">
        <v>173</v>
      </c>
      <c r="E19" s="31" t="s">
        <v>173</v>
      </c>
      <c r="F19" s="31">
        <v>22572896</v>
      </c>
      <c r="G19" s="31" t="s">
        <v>173</v>
      </c>
      <c r="H19" s="31">
        <f t="shared" si="0"/>
        <v>12252684458</v>
      </c>
      <c r="I19" s="31">
        <v>12506157379</v>
      </c>
    </row>
    <row r="20" spans="1:9" x14ac:dyDescent="0.15">
      <c r="A20" s="6" t="s">
        <v>56</v>
      </c>
      <c r="B20" s="31" t="s">
        <v>173</v>
      </c>
      <c r="C20" s="31" t="s">
        <v>173</v>
      </c>
      <c r="D20" s="31" t="s">
        <v>173</v>
      </c>
      <c r="E20" s="31" t="s">
        <v>173</v>
      </c>
      <c r="F20" s="31" t="s">
        <v>173</v>
      </c>
      <c r="G20" s="31" t="s">
        <v>173</v>
      </c>
      <c r="H20" s="31" t="s">
        <v>134</v>
      </c>
      <c r="I20" s="31" t="s">
        <v>173</v>
      </c>
    </row>
    <row r="21" spans="1:9" x14ac:dyDescent="0.15">
      <c r="A21" s="6" t="s">
        <v>105</v>
      </c>
      <c r="B21" s="31">
        <v>13200000</v>
      </c>
      <c r="C21" s="31" t="s">
        <v>173</v>
      </c>
      <c r="D21" s="31" t="s">
        <v>173</v>
      </c>
      <c r="E21" s="31" t="s">
        <v>173</v>
      </c>
      <c r="F21" s="31" t="s">
        <v>173</v>
      </c>
      <c r="G21" s="31" t="s">
        <v>173</v>
      </c>
      <c r="H21" s="31">
        <f t="shared" si="0"/>
        <v>55620000</v>
      </c>
      <c r="I21" s="31">
        <v>68820000</v>
      </c>
    </row>
    <row r="22" spans="1:9" x14ac:dyDescent="0.15">
      <c r="A22" s="6" t="s">
        <v>104</v>
      </c>
      <c r="B22" s="31">
        <v>11369952</v>
      </c>
      <c r="C22" s="31">
        <v>9758020</v>
      </c>
      <c r="D22" s="31">
        <v>650550</v>
      </c>
      <c r="E22" s="31" t="s">
        <v>173</v>
      </c>
      <c r="F22" s="31">
        <v>4395004</v>
      </c>
      <c r="G22" s="31" t="s">
        <v>173</v>
      </c>
      <c r="H22" s="31">
        <f t="shared" si="0"/>
        <v>108694848</v>
      </c>
      <c r="I22" s="31">
        <v>134868374</v>
      </c>
    </row>
    <row r="23" spans="1:9" x14ac:dyDescent="0.15">
      <c r="A23" s="6" t="s">
        <v>10</v>
      </c>
      <c r="B23" s="31">
        <v>263954040</v>
      </c>
      <c r="C23" s="31">
        <v>19197671</v>
      </c>
      <c r="D23" s="31">
        <v>3770316</v>
      </c>
      <c r="E23" s="31" t="s">
        <v>173</v>
      </c>
      <c r="F23" s="31">
        <v>216797617</v>
      </c>
      <c r="G23" s="31" t="s">
        <v>173</v>
      </c>
      <c r="H23" s="31">
        <f t="shared" si="0"/>
        <v>20346873923</v>
      </c>
      <c r="I23" s="31">
        <v>20850593567</v>
      </c>
    </row>
  </sheetData>
  <phoneticPr fontId="6"/>
  <conditionalFormatting sqref="A6:I23">
    <cfRule type="expression" dxfId="56" priority="43" stopIfTrue="1">
      <formula>$I$4="（単位：百万円）"</formula>
    </cfRule>
    <cfRule type="expression" dxfId="55" priority="44" stopIfTrue="1">
      <formula>$I$4="（単位：円）"</formula>
    </cfRule>
    <cfRule type="expression" dxfId="54" priority="45" stopIfTrue="1">
      <formula>$I$4="（単位：千円）"</formula>
    </cfRule>
  </conditionalFormatting>
  <dataValidations count="1">
    <dataValidation type="list" allowBlank="1" showInputMessage="1" showErrorMessage="1" sqref="I4" xr:uid="{9549F0ED-A778-44AE-8D04-7A09DE959448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43"/>
  <sheetViews>
    <sheetView topLeftCell="A6" zoomScale="91" zoomScaleNormal="70" workbookViewId="0">
      <selection activeCell="G17" sqref="G17"/>
    </sheetView>
  </sheetViews>
  <sheetFormatPr defaultColWidth="8.875" defaultRowHeight="11.25" x14ac:dyDescent="0.15"/>
  <cols>
    <col min="1" max="1" width="56" style="5" bestFit="1" customWidth="1"/>
    <col min="2" max="11" width="15.375" style="5" customWidth="1"/>
    <col min="12" max="16384" width="8.875" style="5"/>
  </cols>
  <sheetData>
    <row r="1" spans="1:10" ht="21" x14ac:dyDescent="0.2">
      <c r="A1" s="8" t="s">
        <v>0</v>
      </c>
    </row>
    <row r="2" spans="1:10" ht="13.5" x14ac:dyDescent="0.15">
      <c r="A2" s="9" t="str">
        <f>"自治体名："&amp;自治体名</f>
        <v>自治体名：小谷村</v>
      </c>
    </row>
    <row r="3" spans="1:10" ht="13.5" x14ac:dyDescent="0.15">
      <c r="A3" s="9" t="str">
        <f>"年度："&amp;年度</f>
        <v>年度：令和６年度</v>
      </c>
    </row>
    <row r="5" spans="1:10" ht="13.5" x14ac:dyDescent="0.15">
      <c r="A5" s="14" t="s">
        <v>1</v>
      </c>
      <c r="H5" s="7" t="str">
        <f>単位</f>
        <v>（単位：円）</v>
      </c>
    </row>
    <row r="6" spans="1:10" ht="37.5" customHeight="1" x14ac:dyDescent="0.1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10" ht="18" customHeight="1" x14ac:dyDescent="0.15">
      <c r="A7" s="6" t="s">
        <v>175</v>
      </c>
      <c r="B7" s="33"/>
      <c r="C7" s="33"/>
      <c r="D7" s="33">
        <f>B7*C7</f>
        <v>0</v>
      </c>
      <c r="E7" s="33"/>
      <c r="F7" s="33">
        <f>B7*E7</f>
        <v>0</v>
      </c>
      <c r="G7" s="33">
        <f>D7-F7</f>
        <v>0</v>
      </c>
      <c r="H7" s="33">
        <f>F7</f>
        <v>0</v>
      </c>
    </row>
    <row r="8" spans="1:10" ht="18" customHeight="1" x14ac:dyDescent="0.15">
      <c r="A8" s="6" t="s">
        <v>182</v>
      </c>
      <c r="B8" s="31">
        <v>1</v>
      </c>
      <c r="C8" s="31">
        <v>2184</v>
      </c>
      <c r="D8" s="33">
        <f>B8*C8</f>
        <v>2184</v>
      </c>
      <c r="E8" s="33">
        <v>2184</v>
      </c>
      <c r="F8" s="33">
        <f>B8*E8</f>
        <v>2184</v>
      </c>
      <c r="G8" s="33">
        <f>D8-F8</f>
        <v>0</v>
      </c>
      <c r="H8" s="33">
        <f>D8</f>
        <v>2184</v>
      </c>
    </row>
    <row r="9" spans="1:10" ht="18" hidden="1" customHeight="1" x14ac:dyDescent="0.15">
      <c r="A9" s="6"/>
      <c r="B9" s="31"/>
      <c r="C9" s="31"/>
      <c r="D9" s="33"/>
      <c r="E9" s="33"/>
      <c r="F9" s="33">
        <f>B9*E9</f>
        <v>0</v>
      </c>
      <c r="G9" s="33">
        <f>D9-F9</f>
        <v>0</v>
      </c>
      <c r="H9" s="33">
        <f t="shared" ref="H9:H10" si="0">G9</f>
        <v>0</v>
      </c>
    </row>
    <row r="10" spans="1:10" ht="18" hidden="1" customHeight="1" x14ac:dyDescent="0.15">
      <c r="A10" s="6"/>
      <c r="B10" s="31"/>
      <c r="C10" s="31"/>
      <c r="D10" s="33"/>
      <c r="E10" s="33"/>
      <c r="F10" s="33">
        <f>B10*E10</f>
        <v>0</v>
      </c>
      <c r="G10" s="33">
        <f>D10-F10</f>
        <v>0</v>
      </c>
      <c r="H10" s="33">
        <f t="shared" si="0"/>
        <v>0</v>
      </c>
    </row>
    <row r="11" spans="1:10" ht="18" customHeight="1" x14ac:dyDescent="0.15">
      <c r="A11" s="4" t="s">
        <v>10</v>
      </c>
      <c r="B11" s="33">
        <f>SUM(B7:B10)</f>
        <v>1</v>
      </c>
      <c r="C11" s="33">
        <f t="shared" ref="C11:H11" si="1">SUM(C7:C10)</f>
        <v>2184</v>
      </c>
      <c r="D11" s="33">
        <f t="shared" si="1"/>
        <v>2184</v>
      </c>
      <c r="E11" s="33">
        <f t="shared" si="1"/>
        <v>2184</v>
      </c>
      <c r="F11" s="33">
        <f t="shared" si="1"/>
        <v>2184</v>
      </c>
      <c r="G11" s="33">
        <f t="shared" si="1"/>
        <v>0</v>
      </c>
      <c r="H11" s="33">
        <f t="shared" si="1"/>
        <v>2184</v>
      </c>
    </row>
    <row r="13" spans="1:10" ht="13.5" x14ac:dyDescent="0.15">
      <c r="A13" s="14" t="s">
        <v>11</v>
      </c>
      <c r="J13" s="7" t="str">
        <f>単位</f>
        <v>（単位：円）</v>
      </c>
    </row>
    <row r="14" spans="1:10" ht="37.5" customHeight="1" x14ac:dyDescent="0.15">
      <c r="A14" s="2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 t="s">
        <v>9</v>
      </c>
    </row>
    <row r="15" spans="1:10" ht="18" customHeight="1" x14ac:dyDescent="0.15">
      <c r="A15" s="6" t="s">
        <v>183</v>
      </c>
      <c r="B15" s="33">
        <v>7000000</v>
      </c>
      <c r="C15" s="33">
        <v>88704432</v>
      </c>
      <c r="D15" s="33">
        <v>46659331</v>
      </c>
      <c r="E15" s="33">
        <f t="shared" ref="E15:E20" si="2">C15-D15</f>
        <v>42045101</v>
      </c>
      <c r="F15" s="33">
        <v>7000000</v>
      </c>
      <c r="G15" s="30">
        <f t="shared" ref="G15:G20" si="3">IFERROR(B15/F15,0)</f>
        <v>1</v>
      </c>
      <c r="H15" s="33">
        <f t="shared" ref="H15:H20" si="4">ROUNDDOWN(E15*G15,0)</f>
        <v>42045101</v>
      </c>
      <c r="I15" s="33">
        <f t="shared" ref="I15:I20" si="5">IF(H15&gt;0,IF(B15*0.7&gt;H15,B15-H15,0),0)</f>
        <v>0</v>
      </c>
      <c r="J15" s="33">
        <f t="shared" ref="J15:J20" si="6">B15</f>
        <v>7000000</v>
      </c>
    </row>
    <row r="16" spans="1:10" ht="18" customHeight="1" x14ac:dyDescent="0.15">
      <c r="A16" s="6" t="s">
        <v>184</v>
      </c>
      <c r="B16" s="31">
        <v>10000000</v>
      </c>
      <c r="C16" s="31">
        <v>6052845</v>
      </c>
      <c r="D16" s="31">
        <v>149208</v>
      </c>
      <c r="E16" s="33">
        <f t="shared" si="2"/>
        <v>5903637</v>
      </c>
      <c r="F16" s="33">
        <v>10000000</v>
      </c>
      <c r="G16" s="30">
        <f t="shared" si="3"/>
        <v>1</v>
      </c>
      <c r="H16" s="33">
        <f t="shared" si="4"/>
        <v>5903637</v>
      </c>
      <c r="I16" s="33">
        <f t="shared" si="5"/>
        <v>4096363</v>
      </c>
      <c r="J16" s="33">
        <f t="shared" si="6"/>
        <v>10000000</v>
      </c>
    </row>
    <row r="17" spans="1:11" ht="18" customHeight="1" x14ac:dyDescent="0.15">
      <c r="A17" s="6" t="s">
        <v>185</v>
      </c>
      <c r="B17" s="33">
        <v>11850000</v>
      </c>
      <c r="C17" s="33">
        <v>109760155</v>
      </c>
      <c r="D17" s="33">
        <v>56738284</v>
      </c>
      <c r="E17" s="33">
        <f t="shared" si="2"/>
        <v>53021871</v>
      </c>
      <c r="F17" s="33">
        <v>11850000</v>
      </c>
      <c r="G17" s="30">
        <f t="shared" si="3"/>
        <v>1</v>
      </c>
      <c r="H17" s="33">
        <f t="shared" si="4"/>
        <v>53021871</v>
      </c>
      <c r="I17" s="33">
        <f t="shared" si="5"/>
        <v>0</v>
      </c>
      <c r="J17" s="33">
        <f t="shared" si="6"/>
        <v>11850000</v>
      </c>
    </row>
    <row r="18" spans="1:11" ht="18" hidden="1" customHeight="1" x14ac:dyDescent="0.15">
      <c r="A18" s="6"/>
      <c r="B18" s="31"/>
      <c r="C18" s="31"/>
      <c r="D18" s="31"/>
      <c r="E18" s="33">
        <f t="shared" si="2"/>
        <v>0</v>
      </c>
      <c r="F18" s="33"/>
      <c r="G18" s="30">
        <f t="shared" si="3"/>
        <v>0</v>
      </c>
      <c r="H18" s="33">
        <f t="shared" si="4"/>
        <v>0</v>
      </c>
      <c r="I18" s="33">
        <f t="shared" si="5"/>
        <v>0</v>
      </c>
      <c r="J18" s="33">
        <f t="shared" si="6"/>
        <v>0</v>
      </c>
    </row>
    <row r="19" spans="1:11" ht="18" hidden="1" customHeight="1" x14ac:dyDescent="0.15">
      <c r="A19" s="6"/>
      <c r="B19" s="33"/>
      <c r="C19" s="33"/>
      <c r="D19" s="33"/>
      <c r="E19" s="33">
        <f t="shared" si="2"/>
        <v>0</v>
      </c>
      <c r="F19" s="33"/>
      <c r="G19" s="30">
        <f t="shared" si="3"/>
        <v>0</v>
      </c>
      <c r="H19" s="33">
        <f>ROUNDDOWN(E19*G19,0)</f>
        <v>0</v>
      </c>
      <c r="I19" s="33">
        <f t="shared" si="5"/>
        <v>0</v>
      </c>
      <c r="J19" s="33">
        <f t="shared" si="6"/>
        <v>0</v>
      </c>
    </row>
    <row r="20" spans="1:11" ht="18" hidden="1" customHeight="1" x14ac:dyDescent="0.15">
      <c r="A20" s="6"/>
      <c r="B20" s="31"/>
      <c r="C20" s="31"/>
      <c r="D20" s="31"/>
      <c r="E20" s="33">
        <f t="shared" si="2"/>
        <v>0</v>
      </c>
      <c r="F20" s="33"/>
      <c r="G20" s="30">
        <f t="shared" si="3"/>
        <v>0</v>
      </c>
      <c r="H20" s="33">
        <f t="shared" si="4"/>
        <v>0</v>
      </c>
      <c r="I20" s="33">
        <f t="shared" si="5"/>
        <v>0</v>
      </c>
      <c r="J20" s="33">
        <f t="shared" si="6"/>
        <v>0</v>
      </c>
    </row>
    <row r="21" spans="1:11" ht="18" customHeight="1" x14ac:dyDescent="0.15">
      <c r="A21" s="4" t="s">
        <v>10</v>
      </c>
      <c r="B21" s="33">
        <f>SUM(B15:B20)</f>
        <v>28850000</v>
      </c>
      <c r="C21" s="33">
        <f>SUM(C15:C20)</f>
        <v>204517432</v>
      </c>
      <c r="D21" s="33">
        <f>SUM(D15:D20)</f>
        <v>103546823</v>
      </c>
      <c r="E21" s="33">
        <f>SUM(E15:E20)</f>
        <v>100970609</v>
      </c>
      <c r="F21" s="33">
        <f>SUM(F15:F20)</f>
        <v>28850000</v>
      </c>
      <c r="G21" s="1" t="s">
        <v>134</v>
      </c>
      <c r="H21" s="33">
        <f>SUM(H15:H20)</f>
        <v>100970609</v>
      </c>
      <c r="I21" s="33">
        <f>SUM(I15:I20)</f>
        <v>4096363</v>
      </c>
      <c r="J21" s="33">
        <f>SUM(J15:J20)</f>
        <v>28850000</v>
      </c>
    </row>
    <row r="23" spans="1:11" ht="13.5" x14ac:dyDescent="0.15">
      <c r="A23" s="14" t="s">
        <v>21</v>
      </c>
      <c r="K23" s="7" t="str">
        <f>単位</f>
        <v>（単位：円）</v>
      </c>
    </row>
    <row r="24" spans="1:11" ht="37.5" customHeight="1" x14ac:dyDescent="0.15">
      <c r="A24" s="2" t="s">
        <v>12</v>
      </c>
      <c r="B24" s="3" t="s">
        <v>22</v>
      </c>
      <c r="C24" s="3" t="s">
        <v>14</v>
      </c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19</v>
      </c>
      <c r="I24" s="3" t="s">
        <v>23</v>
      </c>
      <c r="J24" s="3" t="s">
        <v>24</v>
      </c>
      <c r="K24" s="3" t="s">
        <v>9</v>
      </c>
    </row>
    <row r="25" spans="1:11" ht="18" customHeight="1" x14ac:dyDescent="0.15">
      <c r="A25" s="6" t="s">
        <v>191</v>
      </c>
      <c r="B25" s="33">
        <v>3952000</v>
      </c>
      <c r="C25" s="33"/>
      <c r="D25" s="33"/>
      <c r="E25" s="33">
        <f t="shared" ref="E25:E42" si="7">C25-D25</f>
        <v>0</v>
      </c>
      <c r="F25" s="33"/>
      <c r="G25" s="30">
        <f t="shared" ref="G25:G42" si="8">IFERROR(B25/F25,0)</f>
        <v>0</v>
      </c>
      <c r="H25" s="33">
        <f t="shared" ref="H25:H42" si="9">ROUNDDOWN(E25*G25,0)</f>
        <v>0</v>
      </c>
      <c r="I25" s="33">
        <f t="shared" ref="I25:I42" si="10">IF(H25&gt;0,IF(B25*0.7&gt;H25,B25-H25,0),0)</f>
        <v>0</v>
      </c>
      <c r="J25" s="33">
        <f t="shared" ref="J25:J42" si="11">B25-I25</f>
        <v>3952000</v>
      </c>
      <c r="K25" s="33">
        <f t="shared" ref="K25:K42" si="12">B25</f>
        <v>3952000</v>
      </c>
    </row>
    <row r="26" spans="1:11" ht="18" customHeight="1" x14ac:dyDescent="0.15">
      <c r="A26" s="6" t="s">
        <v>192</v>
      </c>
      <c r="B26" s="33">
        <v>36694000</v>
      </c>
      <c r="C26" s="33"/>
      <c r="D26" s="33"/>
      <c r="E26" s="33">
        <f t="shared" si="7"/>
        <v>0</v>
      </c>
      <c r="F26" s="33"/>
      <c r="G26" s="30">
        <f t="shared" si="8"/>
        <v>0</v>
      </c>
      <c r="H26" s="33">
        <f t="shared" si="9"/>
        <v>0</v>
      </c>
      <c r="I26" s="33">
        <f t="shared" si="10"/>
        <v>0</v>
      </c>
      <c r="J26" s="33">
        <f t="shared" si="11"/>
        <v>36694000</v>
      </c>
      <c r="K26" s="33">
        <f t="shared" si="12"/>
        <v>36694000</v>
      </c>
    </row>
    <row r="27" spans="1:11" ht="18" customHeight="1" x14ac:dyDescent="0.15">
      <c r="A27" s="6" t="s">
        <v>186</v>
      </c>
      <c r="B27" s="33">
        <v>50000</v>
      </c>
      <c r="C27" s="33"/>
      <c r="D27" s="33"/>
      <c r="E27" s="33">
        <f t="shared" si="7"/>
        <v>0</v>
      </c>
      <c r="F27" s="33"/>
      <c r="G27" s="30">
        <f t="shared" si="8"/>
        <v>0</v>
      </c>
      <c r="H27" s="33">
        <f t="shared" si="9"/>
        <v>0</v>
      </c>
      <c r="I27" s="33">
        <f t="shared" si="10"/>
        <v>0</v>
      </c>
      <c r="J27" s="33">
        <f t="shared" si="11"/>
        <v>50000</v>
      </c>
      <c r="K27" s="33">
        <f t="shared" si="12"/>
        <v>50000</v>
      </c>
    </row>
    <row r="28" spans="1:11" ht="18" customHeight="1" x14ac:dyDescent="0.15">
      <c r="A28" s="6" t="s">
        <v>187</v>
      </c>
      <c r="B28" s="33">
        <v>600000</v>
      </c>
      <c r="C28" s="33"/>
      <c r="D28" s="33"/>
      <c r="E28" s="33">
        <f t="shared" si="7"/>
        <v>0</v>
      </c>
      <c r="F28" s="33"/>
      <c r="G28" s="30">
        <f t="shared" si="8"/>
        <v>0</v>
      </c>
      <c r="H28" s="33">
        <f t="shared" si="9"/>
        <v>0</v>
      </c>
      <c r="I28" s="33">
        <f t="shared" si="10"/>
        <v>0</v>
      </c>
      <c r="J28" s="33">
        <f t="shared" si="11"/>
        <v>600000</v>
      </c>
      <c r="K28" s="33">
        <f t="shared" si="12"/>
        <v>600000</v>
      </c>
    </row>
    <row r="29" spans="1:11" ht="18" customHeight="1" x14ac:dyDescent="0.15">
      <c r="A29" s="6" t="s">
        <v>193</v>
      </c>
      <c r="B29" s="33">
        <v>1480000</v>
      </c>
      <c r="C29" s="33"/>
      <c r="D29" s="33"/>
      <c r="E29" s="33">
        <f t="shared" si="7"/>
        <v>0</v>
      </c>
      <c r="F29" s="33"/>
      <c r="G29" s="30">
        <f t="shared" si="8"/>
        <v>0</v>
      </c>
      <c r="H29" s="33">
        <f t="shared" si="9"/>
        <v>0</v>
      </c>
      <c r="I29" s="33">
        <f t="shared" si="10"/>
        <v>0</v>
      </c>
      <c r="J29" s="33">
        <f t="shared" si="11"/>
        <v>1480000</v>
      </c>
      <c r="K29" s="33">
        <f t="shared" si="12"/>
        <v>1480000</v>
      </c>
    </row>
    <row r="30" spans="1:11" ht="18" customHeight="1" x14ac:dyDescent="0.15">
      <c r="A30" s="6" t="s">
        <v>194</v>
      </c>
      <c r="B30" s="33">
        <v>651000</v>
      </c>
      <c r="C30" s="33"/>
      <c r="D30" s="33"/>
      <c r="E30" s="33">
        <f t="shared" si="7"/>
        <v>0</v>
      </c>
      <c r="F30" s="33"/>
      <c r="G30" s="30">
        <f t="shared" si="8"/>
        <v>0</v>
      </c>
      <c r="H30" s="33">
        <f t="shared" si="9"/>
        <v>0</v>
      </c>
      <c r="I30" s="33">
        <f t="shared" si="10"/>
        <v>0</v>
      </c>
      <c r="J30" s="33">
        <f t="shared" si="11"/>
        <v>651000</v>
      </c>
      <c r="K30" s="33">
        <f t="shared" si="12"/>
        <v>651000</v>
      </c>
    </row>
    <row r="31" spans="1:11" ht="18" customHeight="1" x14ac:dyDescent="0.15">
      <c r="A31" s="6" t="s">
        <v>195</v>
      </c>
      <c r="B31" s="33">
        <v>213000</v>
      </c>
      <c r="C31" s="33"/>
      <c r="D31" s="33"/>
      <c r="E31" s="33">
        <f>C31-D31</f>
        <v>0</v>
      </c>
      <c r="F31" s="33"/>
      <c r="G31" s="30">
        <f>IFERROR(B31/F31,0)</f>
        <v>0</v>
      </c>
      <c r="H31" s="33">
        <f>ROUNDDOWN(E31*G31,0)</f>
        <v>0</v>
      </c>
      <c r="I31" s="33">
        <f>IF(H31&gt;0,IF(B31*0.7&gt;H31,B31-H31,0),0)</f>
        <v>0</v>
      </c>
      <c r="J31" s="33">
        <f>B31-I31</f>
        <v>213000</v>
      </c>
      <c r="K31" s="33">
        <f>B31</f>
        <v>213000</v>
      </c>
    </row>
    <row r="32" spans="1:11" ht="18" customHeight="1" x14ac:dyDescent="0.15">
      <c r="A32" s="6" t="s">
        <v>190</v>
      </c>
      <c r="B32" s="33">
        <v>1480000</v>
      </c>
      <c r="C32" s="33"/>
      <c r="D32" s="33"/>
      <c r="E32" s="33">
        <f>C32-D32</f>
        <v>0</v>
      </c>
      <c r="F32" s="33"/>
      <c r="G32" s="30">
        <f>IFERROR(B32/F32,0)</f>
        <v>0</v>
      </c>
      <c r="H32" s="33">
        <f>ROUNDDOWN(E32*G32,0)</f>
        <v>0</v>
      </c>
      <c r="I32" s="33">
        <f>IF(H32&gt;0,IF(B32*0.7&gt;H32,B32-H32,0),0)</f>
        <v>0</v>
      </c>
      <c r="J32" s="33">
        <f>B32-I32</f>
        <v>1480000</v>
      </c>
      <c r="K32" s="33">
        <f>B32</f>
        <v>1480000</v>
      </c>
    </row>
    <row r="33" spans="1:11" ht="18" customHeight="1" x14ac:dyDescent="0.15">
      <c r="A33" s="6" t="s">
        <v>189</v>
      </c>
      <c r="B33" s="33">
        <v>21000</v>
      </c>
      <c r="C33" s="33"/>
      <c r="D33" s="33"/>
      <c r="E33" s="33">
        <f>C33-D33</f>
        <v>0</v>
      </c>
      <c r="F33" s="33"/>
      <c r="G33" s="30">
        <f>IFERROR(B33/F33,0)</f>
        <v>0</v>
      </c>
      <c r="H33" s="33">
        <f>ROUNDDOWN(E33*G33,0)</f>
        <v>0</v>
      </c>
      <c r="I33" s="33">
        <f>IF(H33&gt;0,IF(B33*0.7&gt;H33,B33-H33,0),0)</f>
        <v>0</v>
      </c>
      <c r="J33" s="33">
        <f>B33-I33</f>
        <v>21000</v>
      </c>
      <c r="K33" s="33">
        <f>B33</f>
        <v>21000</v>
      </c>
    </row>
    <row r="34" spans="1:11" ht="18" customHeight="1" x14ac:dyDescent="0.15">
      <c r="A34" s="6" t="s">
        <v>188</v>
      </c>
      <c r="B34" s="33">
        <v>1000000</v>
      </c>
      <c r="C34" s="33"/>
      <c r="D34" s="33"/>
      <c r="E34" s="33">
        <f>C34-D34</f>
        <v>0</v>
      </c>
      <c r="F34" s="33"/>
      <c r="G34" s="30">
        <f>IFERROR(B34/F34,0)</f>
        <v>0</v>
      </c>
      <c r="H34" s="33">
        <f>ROUNDDOWN(E34*G34,0)</f>
        <v>0</v>
      </c>
      <c r="I34" s="33">
        <f>IF(H34&gt;0,IF(B34*0.7&gt;H34,B34-H34,0),0)</f>
        <v>0</v>
      </c>
      <c r="J34" s="33">
        <f>B34-I34</f>
        <v>1000000</v>
      </c>
      <c r="K34" s="33">
        <f>B34</f>
        <v>1000000</v>
      </c>
    </row>
    <row r="35" spans="1:11" ht="18" hidden="1" customHeight="1" x14ac:dyDescent="0.15">
      <c r="A35" s="6"/>
      <c r="B35" s="33"/>
      <c r="C35" s="33"/>
      <c r="D35" s="33"/>
      <c r="E35" s="33">
        <f>C35-D35</f>
        <v>0</v>
      </c>
      <c r="F35" s="33"/>
      <c r="G35" s="30">
        <f>IFERROR(B35/F35,0)</f>
        <v>0</v>
      </c>
      <c r="H35" s="33">
        <f>ROUNDDOWN(E35*G35,0)</f>
        <v>0</v>
      </c>
      <c r="I35" s="33">
        <f>IF(H35&gt;0,IF(B35*0.7&gt;H35,B35-H35,0),0)</f>
        <v>0</v>
      </c>
      <c r="J35" s="33">
        <f>B35-I35</f>
        <v>0</v>
      </c>
      <c r="K35" s="33">
        <f>B35</f>
        <v>0</v>
      </c>
    </row>
    <row r="36" spans="1:11" ht="18" hidden="1" customHeight="1" x14ac:dyDescent="0.15">
      <c r="A36" s="6"/>
      <c r="B36" s="33"/>
      <c r="C36" s="33"/>
      <c r="D36" s="33"/>
      <c r="E36" s="33">
        <f t="shared" si="7"/>
        <v>0</v>
      </c>
      <c r="F36" s="33"/>
      <c r="G36" s="30">
        <f t="shared" si="8"/>
        <v>0</v>
      </c>
      <c r="H36" s="33">
        <f t="shared" si="9"/>
        <v>0</v>
      </c>
      <c r="I36" s="33">
        <f t="shared" si="10"/>
        <v>0</v>
      </c>
      <c r="J36" s="33">
        <f t="shared" si="11"/>
        <v>0</v>
      </c>
      <c r="K36" s="33">
        <f t="shared" si="12"/>
        <v>0</v>
      </c>
    </row>
    <row r="37" spans="1:11" ht="18" hidden="1" customHeight="1" x14ac:dyDescent="0.15">
      <c r="A37" s="6"/>
      <c r="B37" s="33"/>
      <c r="C37" s="33"/>
      <c r="D37" s="33"/>
      <c r="E37" s="33">
        <f>C37-D37</f>
        <v>0</v>
      </c>
      <c r="F37" s="33"/>
      <c r="G37" s="30">
        <f>IFERROR(B37/F37,0)</f>
        <v>0</v>
      </c>
      <c r="H37" s="33">
        <f>ROUNDDOWN(E37*G37,0)</f>
        <v>0</v>
      </c>
      <c r="I37" s="33">
        <f>IF(H37&gt;0,IF(B37*0.7&gt;H37,B37-H37,0),0)</f>
        <v>0</v>
      </c>
      <c r="J37" s="33">
        <f>B37-I37</f>
        <v>0</v>
      </c>
      <c r="K37" s="33">
        <f>B37</f>
        <v>0</v>
      </c>
    </row>
    <row r="38" spans="1:11" ht="18" hidden="1" customHeight="1" x14ac:dyDescent="0.15">
      <c r="A38" s="6"/>
      <c r="B38" s="33"/>
      <c r="C38" s="33"/>
      <c r="D38" s="33"/>
      <c r="E38" s="33">
        <f>C38-D38</f>
        <v>0</v>
      </c>
      <c r="F38" s="33"/>
      <c r="G38" s="30">
        <f>IFERROR(B38/F38,0)</f>
        <v>0</v>
      </c>
      <c r="H38" s="33">
        <f>ROUNDDOWN(E38*G38,0)</f>
        <v>0</v>
      </c>
      <c r="I38" s="33">
        <f>IF(H38&gt;0,IF(B38*0.7&gt;H38,B38-H38,0),0)</f>
        <v>0</v>
      </c>
      <c r="J38" s="33">
        <f>B38-I38</f>
        <v>0</v>
      </c>
      <c r="K38" s="33">
        <f>B38</f>
        <v>0</v>
      </c>
    </row>
    <row r="39" spans="1:11" ht="18" hidden="1" customHeight="1" x14ac:dyDescent="0.15">
      <c r="A39" s="6"/>
      <c r="B39" s="33"/>
      <c r="C39" s="33"/>
      <c r="D39" s="33"/>
      <c r="E39" s="33">
        <f t="shared" si="7"/>
        <v>0</v>
      </c>
      <c r="F39" s="33"/>
      <c r="G39" s="30">
        <f t="shared" si="8"/>
        <v>0</v>
      </c>
      <c r="H39" s="33">
        <f t="shared" si="9"/>
        <v>0</v>
      </c>
      <c r="I39" s="33">
        <f t="shared" si="10"/>
        <v>0</v>
      </c>
      <c r="J39" s="33">
        <f t="shared" si="11"/>
        <v>0</v>
      </c>
      <c r="K39" s="33">
        <f t="shared" si="12"/>
        <v>0</v>
      </c>
    </row>
    <row r="40" spans="1:11" ht="18" hidden="1" customHeight="1" x14ac:dyDescent="0.15">
      <c r="A40" s="6"/>
      <c r="B40" s="33"/>
      <c r="C40" s="33"/>
      <c r="D40" s="33"/>
      <c r="E40" s="33">
        <f t="shared" si="7"/>
        <v>0</v>
      </c>
      <c r="F40" s="33"/>
      <c r="G40" s="30">
        <f t="shared" si="8"/>
        <v>0</v>
      </c>
      <c r="H40" s="33">
        <f t="shared" si="9"/>
        <v>0</v>
      </c>
      <c r="I40" s="33">
        <f t="shared" si="10"/>
        <v>0</v>
      </c>
      <c r="J40" s="33">
        <f t="shared" si="11"/>
        <v>0</v>
      </c>
      <c r="K40" s="33">
        <f t="shared" si="12"/>
        <v>0</v>
      </c>
    </row>
    <row r="41" spans="1:11" ht="18" hidden="1" customHeight="1" x14ac:dyDescent="0.15">
      <c r="A41" s="6"/>
      <c r="B41" s="33"/>
      <c r="C41" s="33"/>
      <c r="D41" s="33"/>
      <c r="E41" s="33">
        <f t="shared" si="7"/>
        <v>0</v>
      </c>
      <c r="F41" s="33"/>
      <c r="G41" s="30">
        <f t="shared" si="8"/>
        <v>0</v>
      </c>
      <c r="H41" s="33">
        <f t="shared" si="9"/>
        <v>0</v>
      </c>
      <c r="I41" s="33">
        <f t="shared" si="10"/>
        <v>0</v>
      </c>
      <c r="J41" s="33">
        <f t="shared" si="11"/>
        <v>0</v>
      </c>
      <c r="K41" s="33">
        <f t="shared" si="12"/>
        <v>0</v>
      </c>
    </row>
    <row r="42" spans="1:11" ht="18" hidden="1" customHeight="1" x14ac:dyDescent="0.15">
      <c r="A42" s="6"/>
      <c r="B42" s="33"/>
      <c r="C42" s="33"/>
      <c r="D42" s="33"/>
      <c r="E42" s="33">
        <f t="shared" si="7"/>
        <v>0</v>
      </c>
      <c r="F42" s="33"/>
      <c r="G42" s="30">
        <f t="shared" si="8"/>
        <v>0</v>
      </c>
      <c r="H42" s="33">
        <f t="shared" si="9"/>
        <v>0</v>
      </c>
      <c r="I42" s="33">
        <f t="shared" si="10"/>
        <v>0</v>
      </c>
      <c r="J42" s="33">
        <f t="shared" si="11"/>
        <v>0</v>
      </c>
      <c r="K42" s="33">
        <f t="shared" si="12"/>
        <v>0</v>
      </c>
    </row>
    <row r="43" spans="1:11" ht="18" customHeight="1" x14ac:dyDescent="0.15">
      <c r="A43" s="4" t="s">
        <v>10</v>
      </c>
      <c r="B43" s="31">
        <f>SUM(B25:B42)</f>
        <v>46141000</v>
      </c>
      <c r="C43" s="31">
        <f>SUM(C25:C42)</f>
        <v>0</v>
      </c>
      <c r="D43" s="31">
        <f>SUM(D25:D42)</f>
        <v>0</v>
      </c>
      <c r="E43" s="31">
        <f>SUM(E25:E42)</f>
        <v>0</v>
      </c>
      <c r="F43" s="31">
        <f>SUM(F25:F42)</f>
        <v>0</v>
      </c>
      <c r="G43" s="1" t="s">
        <v>134</v>
      </c>
      <c r="H43" s="31">
        <f>SUM(H25:H42)</f>
        <v>0</v>
      </c>
      <c r="I43" s="31">
        <f>SUM(I25:I42)</f>
        <v>0</v>
      </c>
      <c r="J43" s="31">
        <f>SUM(J25:J42)</f>
        <v>46141000</v>
      </c>
      <c r="K43" s="31">
        <f>SUM(K25:K42)</f>
        <v>46141000</v>
      </c>
    </row>
  </sheetData>
  <phoneticPr fontId="6"/>
  <conditionalFormatting sqref="B15:F21 H15:J21">
    <cfRule type="expression" dxfId="53" priority="1" stopIfTrue="1">
      <formula>$J$13="（単位：百万円）"</formula>
    </cfRule>
    <cfRule type="expression" dxfId="52" priority="2" stopIfTrue="1">
      <formula>$J$13="（単位：円）"</formula>
    </cfRule>
    <cfRule type="expression" dxfId="51" priority="3" stopIfTrue="1">
      <formula>$J$13="（単位：千円）"</formula>
    </cfRule>
  </conditionalFormatting>
  <conditionalFormatting sqref="B25:F43 H25:K43">
    <cfRule type="expression" dxfId="50" priority="13" stopIfTrue="1">
      <formula>$K$23="（単位：百万円）"</formula>
    </cfRule>
    <cfRule type="expression" dxfId="49" priority="14" stopIfTrue="1">
      <formula>$K$23="（単位：円）"</formula>
    </cfRule>
    <cfRule type="expression" dxfId="48" priority="15" stopIfTrue="1">
      <formula>$K$23="（単位：千円）"</formula>
    </cfRule>
  </conditionalFormatting>
  <conditionalFormatting sqref="B7:H11">
    <cfRule type="expression" dxfId="47" priority="40" stopIfTrue="1">
      <formula>$H$5="（単位：百万円）"</formula>
    </cfRule>
    <cfRule type="expression" dxfId="46" priority="41" stopIfTrue="1">
      <formula>$H$5="（単位：円）"</formula>
    </cfRule>
    <cfRule type="expression" dxfId="45" priority="42" stopIfTrue="1">
      <formula>$H$5="（単位：千円）"</formula>
    </cfRule>
  </conditionalFormatting>
  <conditionalFormatting sqref="D11">
    <cfRule type="expression" dxfId="44" priority="16" stopIfTrue="1">
      <formula>$J$13="（単位：百万円）"</formula>
    </cfRule>
    <cfRule type="expression" dxfId="43" priority="17" stopIfTrue="1">
      <formula>$J$13="（単位：円）"</formula>
    </cfRule>
    <cfRule type="expression" dxfId="42" priority="18" stopIfTrue="1">
      <formula>$J$13="（単位：千円）"</formula>
    </cfRule>
  </conditionalFormatting>
  <conditionalFormatting sqref="F11:H11">
    <cfRule type="expression" dxfId="41" priority="19" stopIfTrue="1">
      <formula>$J$13="（単位：百万円）"</formula>
    </cfRule>
    <cfRule type="expression" dxfId="40" priority="20" stopIfTrue="1">
      <formula>$J$13="（単位：円）"</formula>
    </cfRule>
    <cfRule type="expression" dxfId="39" priority="21" stopIfTrue="1">
      <formula>$J$13="（単位：千円）"</formula>
    </cfRule>
  </conditionalFormatting>
  <dataValidations disablePrompts="1" count="1">
    <dataValidation type="list" allowBlank="1" showInputMessage="1" showErrorMessage="1" sqref="H5 J13 K23" xr:uid="{45CF9248-1BDE-44B5-A99C-66E10C387B3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G23"/>
  <sheetViews>
    <sheetView zoomScale="84" zoomScaleNormal="70" workbookViewId="0">
      <selection activeCell="A27" sqref="A27"/>
    </sheetView>
  </sheetViews>
  <sheetFormatPr defaultColWidth="8.875" defaultRowHeight="11.25" x14ac:dyDescent="0.15"/>
  <cols>
    <col min="1" max="1" width="39.5" style="5" bestFit="1" customWidth="1"/>
    <col min="2" max="7" width="19.875" style="5" customWidth="1"/>
    <col min="8" max="16384" width="8.875" style="5"/>
  </cols>
  <sheetData>
    <row r="1" spans="1:7" ht="21" x14ac:dyDescent="0.2">
      <c r="A1" s="8" t="s">
        <v>25</v>
      </c>
    </row>
    <row r="2" spans="1:7" ht="13.5" x14ac:dyDescent="0.15">
      <c r="A2" s="9" t="str">
        <f>"自治体名："&amp;自治体名</f>
        <v>自治体名：小谷村</v>
      </c>
    </row>
    <row r="3" spans="1:7" ht="13.5" x14ac:dyDescent="0.15">
      <c r="A3" s="9" t="str">
        <f>"年度："&amp;年度</f>
        <v>年度：令和６年度</v>
      </c>
    </row>
    <row r="4" spans="1:7" ht="13.5" x14ac:dyDescent="0.15">
      <c r="G4" s="7" t="str">
        <f>単位</f>
        <v>（単位：円）</v>
      </c>
    </row>
    <row r="5" spans="1:7" ht="22.5" customHeight="1" x14ac:dyDescent="0.15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3" t="s">
        <v>31</v>
      </c>
      <c r="G5" s="3" t="s">
        <v>9</v>
      </c>
    </row>
    <row r="6" spans="1:7" ht="18" customHeight="1" x14ac:dyDescent="0.15">
      <c r="A6" s="6" t="s">
        <v>196</v>
      </c>
      <c r="B6" s="31">
        <v>1492872057</v>
      </c>
      <c r="C6" s="31">
        <v>594275998</v>
      </c>
      <c r="D6" s="31"/>
      <c r="E6" s="31"/>
      <c r="F6" s="33">
        <f t="shared" ref="F6:F22" si="0">SUM(B6:E6)</f>
        <v>2087148055</v>
      </c>
      <c r="G6" s="33">
        <f t="shared" ref="G6:G22" si="1">F6</f>
        <v>2087148055</v>
      </c>
    </row>
    <row r="7" spans="1:7" ht="18" customHeight="1" x14ac:dyDescent="0.15">
      <c r="A7" s="6" t="s">
        <v>197</v>
      </c>
      <c r="B7" s="31">
        <v>84178613</v>
      </c>
      <c r="C7" s="31"/>
      <c r="D7" s="31"/>
      <c r="E7" s="31"/>
      <c r="F7" s="33">
        <f t="shared" ref="F7:F15" si="2">SUM(B7:E7)</f>
        <v>84178613</v>
      </c>
      <c r="G7" s="33">
        <f t="shared" ref="G7:G15" si="3">F7</f>
        <v>84178613</v>
      </c>
    </row>
    <row r="8" spans="1:7" ht="18" customHeight="1" x14ac:dyDescent="0.15">
      <c r="A8" s="6" t="s">
        <v>198</v>
      </c>
      <c r="B8" s="31">
        <v>51955000</v>
      </c>
      <c r="C8" s="31"/>
      <c r="D8" s="31"/>
      <c r="E8" s="31"/>
      <c r="F8" s="33">
        <f>SUM(B8:E8)</f>
        <v>51955000</v>
      </c>
      <c r="G8" s="33">
        <f>F8</f>
        <v>51955000</v>
      </c>
    </row>
    <row r="9" spans="1:7" ht="18" customHeight="1" x14ac:dyDescent="0.15">
      <c r="A9" s="6" t="s">
        <v>199</v>
      </c>
      <c r="B9" s="31">
        <v>34918000</v>
      </c>
      <c r="C9" s="31"/>
      <c r="D9" s="31"/>
      <c r="E9" s="31"/>
      <c r="F9" s="33">
        <f>SUM(B9:E9)</f>
        <v>34918000</v>
      </c>
      <c r="G9" s="33">
        <f>F9</f>
        <v>34918000</v>
      </c>
    </row>
    <row r="10" spans="1:7" ht="18" customHeight="1" x14ac:dyDescent="0.15">
      <c r="A10" s="6" t="s">
        <v>200</v>
      </c>
      <c r="B10" s="31">
        <v>98637407</v>
      </c>
      <c r="C10" s="31"/>
      <c r="D10" s="31"/>
      <c r="E10" s="31"/>
      <c r="F10" s="33">
        <f>SUM(B10:E10)</f>
        <v>98637407</v>
      </c>
      <c r="G10" s="33">
        <f>F10</f>
        <v>98637407</v>
      </c>
    </row>
    <row r="11" spans="1:7" ht="18" customHeight="1" x14ac:dyDescent="0.15">
      <c r="A11" s="6" t="s">
        <v>201</v>
      </c>
      <c r="B11" s="31">
        <v>40000000</v>
      </c>
      <c r="C11" s="31"/>
      <c r="D11" s="31"/>
      <c r="E11" s="31"/>
      <c r="F11" s="33">
        <f>SUM(B11:E11)</f>
        <v>40000000</v>
      </c>
      <c r="G11" s="33">
        <f>F11</f>
        <v>40000000</v>
      </c>
    </row>
    <row r="12" spans="1:7" ht="18" customHeight="1" x14ac:dyDescent="0.15">
      <c r="A12" s="6" t="s">
        <v>202</v>
      </c>
      <c r="B12" s="31">
        <v>152407000</v>
      </c>
      <c r="C12" s="31"/>
      <c r="D12" s="31"/>
      <c r="E12" s="31"/>
      <c r="F12" s="33">
        <f>SUM(B12:E12)</f>
        <v>152407000</v>
      </c>
      <c r="G12" s="33">
        <f>F12</f>
        <v>152407000</v>
      </c>
    </row>
    <row r="13" spans="1:7" ht="18" customHeight="1" x14ac:dyDescent="0.15">
      <c r="A13" s="6" t="s">
        <v>203</v>
      </c>
      <c r="B13" s="31">
        <v>2959874</v>
      </c>
      <c r="C13" s="31"/>
      <c r="D13" s="31"/>
      <c r="E13" s="31"/>
      <c r="F13" s="33">
        <f>SUM(B13:E13)</f>
        <v>2959874</v>
      </c>
      <c r="G13" s="33">
        <f>F13</f>
        <v>2959874</v>
      </c>
    </row>
    <row r="14" spans="1:7" ht="18" customHeight="1" x14ac:dyDescent="0.15">
      <c r="A14" s="6" t="s">
        <v>204</v>
      </c>
      <c r="B14" s="31">
        <v>553431209</v>
      </c>
      <c r="C14" s="31"/>
      <c r="D14" s="31"/>
      <c r="E14" s="31"/>
      <c r="F14" s="33">
        <f>SUM(B14:E14)</f>
        <v>553431209</v>
      </c>
      <c r="G14" s="33">
        <f>F14</f>
        <v>553431209</v>
      </c>
    </row>
    <row r="15" spans="1:7" ht="18" customHeight="1" x14ac:dyDescent="0.15">
      <c r="A15" s="6" t="s">
        <v>205</v>
      </c>
      <c r="B15" s="31">
        <v>4040000</v>
      </c>
      <c r="C15" s="31"/>
      <c r="D15" s="31"/>
      <c r="E15" s="31"/>
      <c r="F15" s="33">
        <f>SUM(B15:E15)</f>
        <v>4040000</v>
      </c>
      <c r="G15" s="33">
        <f>F15</f>
        <v>4040000</v>
      </c>
    </row>
    <row r="16" spans="1:7" ht="18" customHeight="1" x14ac:dyDescent="0.15">
      <c r="A16" s="6" t="s">
        <v>206</v>
      </c>
      <c r="B16" s="31">
        <v>56888000</v>
      </c>
      <c r="C16" s="31"/>
      <c r="D16" s="31"/>
      <c r="E16" s="31"/>
      <c r="F16" s="33">
        <f t="shared" si="0"/>
        <v>56888000</v>
      </c>
      <c r="G16" s="33">
        <f t="shared" si="1"/>
        <v>56888000</v>
      </c>
    </row>
    <row r="17" spans="1:7" ht="18" customHeight="1" x14ac:dyDescent="0.15">
      <c r="A17" s="6" t="s">
        <v>207</v>
      </c>
      <c r="B17" s="31">
        <v>13496656</v>
      </c>
      <c r="C17" s="31"/>
      <c r="D17" s="31"/>
      <c r="E17" s="31"/>
      <c r="F17" s="33">
        <f>SUM(B17:E17)</f>
        <v>13496656</v>
      </c>
      <c r="G17" s="33">
        <f>F17</f>
        <v>13496656</v>
      </c>
    </row>
    <row r="18" spans="1:7" ht="18" customHeight="1" x14ac:dyDescent="0.15">
      <c r="A18" s="6" t="s">
        <v>208</v>
      </c>
      <c r="B18" s="31">
        <v>1000000</v>
      </c>
      <c r="C18" s="31"/>
      <c r="D18" s="31"/>
      <c r="E18" s="31"/>
      <c r="F18" s="33">
        <f>SUM(B18:E18)</f>
        <v>1000000</v>
      </c>
      <c r="G18" s="33">
        <f>F18</f>
        <v>1000000</v>
      </c>
    </row>
    <row r="19" spans="1:7" ht="18" customHeight="1" x14ac:dyDescent="0.15">
      <c r="A19" s="6" t="s">
        <v>209</v>
      </c>
      <c r="B19" s="31">
        <v>21846599</v>
      </c>
      <c r="C19" s="31"/>
      <c r="D19" s="31"/>
      <c r="E19" s="31"/>
      <c r="F19" s="33">
        <f>SUM(B19:E19)</f>
        <v>21846599</v>
      </c>
      <c r="G19" s="33">
        <f>F19</f>
        <v>21846599</v>
      </c>
    </row>
    <row r="20" spans="1:7" ht="18" customHeight="1" x14ac:dyDescent="0.15">
      <c r="A20" s="6" t="s">
        <v>210</v>
      </c>
      <c r="B20" s="31">
        <v>2257859435</v>
      </c>
      <c r="C20" s="31"/>
      <c r="D20" s="31"/>
      <c r="E20" s="31"/>
      <c r="F20" s="33">
        <f>SUM(B20:E20)</f>
        <v>2257859435</v>
      </c>
      <c r="G20" s="33">
        <f>F20</f>
        <v>2257859435</v>
      </c>
    </row>
    <row r="21" spans="1:7" ht="18" customHeight="1" x14ac:dyDescent="0.15">
      <c r="A21" s="6" t="s">
        <v>211</v>
      </c>
      <c r="B21" s="31">
        <v>19685741</v>
      </c>
      <c r="C21" s="31"/>
      <c r="D21" s="31"/>
      <c r="E21" s="31"/>
      <c r="F21" s="33">
        <f>SUM(B21:E21)</f>
        <v>19685741</v>
      </c>
      <c r="G21" s="33">
        <f>F21</f>
        <v>19685741</v>
      </c>
    </row>
    <row r="22" spans="1:7" ht="18" customHeight="1" x14ac:dyDescent="0.15">
      <c r="A22" s="6" t="s">
        <v>212</v>
      </c>
      <c r="B22" s="31">
        <v>8412633</v>
      </c>
      <c r="C22" s="31"/>
      <c r="D22" s="31"/>
      <c r="E22" s="31"/>
      <c r="F22" s="33">
        <f t="shared" si="0"/>
        <v>8412633</v>
      </c>
      <c r="G22" s="33">
        <f t="shared" si="1"/>
        <v>8412633</v>
      </c>
    </row>
    <row r="23" spans="1:7" ht="18" customHeight="1" x14ac:dyDescent="0.15">
      <c r="A23" s="4" t="s">
        <v>10</v>
      </c>
      <c r="B23" s="31">
        <f>SUM(B6:B22)</f>
        <v>4894588224</v>
      </c>
      <c r="C23" s="31">
        <f>SUM(C6:C22)</f>
        <v>594275998</v>
      </c>
      <c r="D23" s="31">
        <f>SUM(D6:D22)</f>
        <v>0</v>
      </c>
      <c r="E23" s="31">
        <f>SUM(E6:E22)</f>
        <v>0</v>
      </c>
      <c r="F23" s="31">
        <f>SUM(F6:F22)</f>
        <v>5488864222</v>
      </c>
      <c r="G23" s="31">
        <f>F23</f>
        <v>5488864222</v>
      </c>
    </row>
  </sheetData>
  <phoneticPr fontId="6"/>
  <conditionalFormatting sqref="B6:G23">
    <cfRule type="expression" dxfId="38" priority="1" stopIfTrue="1">
      <formula>$G$4="（単位：百万円）"</formula>
    </cfRule>
    <cfRule type="expression" dxfId="37" priority="2" stopIfTrue="1">
      <formula>$G$4="（単位：円）"</formula>
    </cfRule>
    <cfRule type="expression" dxfId="36" priority="3" stopIfTrue="1">
      <formula>$G$4="（単位：千円）"</formula>
    </cfRule>
  </conditionalFormatting>
  <dataValidations count="1">
    <dataValidation type="list" allowBlank="1" showInputMessage="1" showErrorMessage="1" sqref="G4" xr:uid="{98EFAC58-5331-4879-857F-82E57D2A880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F10"/>
  <sheetViews>
    <sheetView zoomScale="88" zoomScaleNormal="70" workbookViewId="0">
      <selection activeCell="A7" sqref="A7"/>
    </sheetView>
  </sheetViews>
  <sheetFormatPr defaultColWidth="8.875" defaultRowHeight="11.25" x14ac:dyDescent="0.15"/>
  <cols>
    <col min="1" max="1" width="30.875" style="5" customWidth="1"/>
    <col min="2" max="6" width="19.875" style="5" customWidth="1"/>
    <col min="7" max="16384" width="8.875" style="5"/>
  </cols>
  <sheetData>
    <row r="1" spans="1:6" ht="21" x14ac:dyDescent="0.2">
      <c r="A1" s="8" t="s">
        <v>32</v>
      </c>
    </row>
    <row r="2" spans="1:6" ht="13.5" x14ac:dyDescent="0.15">
      <c r="A2" s="9" t="str">
        <f>"自治体名："&amp;自治体名</f>
        <v>自治体名：小谷村</v>
      </c>
    </row>
    <row r="3" spans="1:6" ht="13.5" x14ac:dyDescent="0.15">
      <c r="A3" s="9" t="str">
        <f>"年度："&amp;年度</f>
        <v>年度：令和６年度</v>
      </c>
    </row>
    <row r="4" spans="1:6" ht="13.5" x14ac:dyDescent="0.15">
      <c r="F4" s="7" t="str">
        <f>単位</f>
        <v>（単位：円）</v>
      </c>
    </row>
    <row r="5" spans="1:6" ht="22.5" customHeight="1" x14ac:dyDescent="0.15">
      <c r="A5" s="40" t="s">
        <v>33</v>
      </c>
      <c r="B5" s="40" t="s">
        <v>34</v>
      </c>
      <c r="C5" s="40"/>
      <c r="D5" s="40" t="s">
        <v>35</v>
      </c>
      <c r="E5" s="40"/>
      <c r="F5" s="41" t="s">
        <v>36</v>
      </c>
    </row>
    <row r="6" spans="1:6" ht="22.5" customHeight="1" x14ac:dyDescent="0.15">
      <c r="A6" s="40"/>
      <c r="B6" s="2" t="s">
        <v>37</v>
      </c>
      <c r="C6" s="3" t="s">
        <v>38</v>
      </c>
      <c r="D6" s="2" t="s">
        <v>37</v>
      </c>
      <c r="E6" s="3" t="s">
        <v>38</v>
      </c>
      <c r="F6" s="40"/>
    </row>
    <row r="7" spans="1:6" ht="18" customHeight="1" x14ac:dyDescent="0.15">
      <c r="A7" s="6" t="s">
        <v>174</v>
      </c>
      <c r="B7" s="31">
        <v>0</v>
      </c>
      <c r="C7" s="31">
        <v>0</v>
      </c>
      <c r="D7" s="31">
        <v>0</v>
      </c>
      <c r="E7" s="31">
        <v>0</v>
      </c>
      <c r="F7" s="31">
        <f>B7+D7</f>
        <v>0</v>
      </c>
    </row>
    <row r="8" spans="1:6" ht="18" hidden="1" customHeight="1" x14ac:dyDescent="0.15">
      <c r="A8" s="6"/>
      <c r="B8" s="31"/>
      <c r="C8" s="31"/>
      <c r="D8" s="31"/>
      <c r="E8" s="31"/>
      <c r="F8" s="31">
        <f>B8+D8</f>
        <v>0</v>
      </c>
    </row>
    <row r="9" spans="1:6" ht="18" hidden="1" customHeight="1" x14ac:dyDescent="0.15">
      <c r="A9" s="6"/>
      <c r="B9" s="31"/>
      <c r="C9" s="31"/>
      <c r="D9" s="31"/>
      <c r="E9" s="31"/>
      <c r="F9" s="31">
        <f>B9+D9</f>
        <v>0</v>
      </c>
    </row>
    <row r="10" spans="1:6" ht="18" customHeight="1" x14ac:dyDescent="0.15">
      <c r="A10" s="4" t="s">
        <v>10</v>
      </c>
      <c r="B10" s="31">
        <f>SUM(B7:B9)</f>
        <v>0</v>
      </c>
      <c r="C10" s="31">
        <f>SUM(C7:C9)</f>
        <v>0</v>
      </c>
      <c r="D10" s="31">
        <f>SUM(D7:D9)</f>
        <v>0</v>
      </c>
      <c r="E10" s="31">
        <f>SUM(E7:E9)</f>
        <v>0</v>
      </c>
      <c r="F10" s="31">
        <f>SUM(F7:F9)</f>
        <v>0</v>
      </c>
    </row>
  </sheetData>
  <mergeCells count="4">
    <mergeCell ref="A5:A6"/>
    <mergeCell ref="B5:C5"/>
    <mergeCell ref="D5:E5"/>
    <mergeCell ref="F5:F6"/>
  </mergeCells>
  <phoneticPr fontId="6"/>
  <conditionalFormatting sqref="B7:F10">
    <cfRule type="expression" dxfId="35" priority="1" stopIfTrue="1">
      <formula>$F$4="（単位：百万円）"</formula>
    </cfRule>
    <cfRule type="expression" dxfId="34" priority="2" stopIfTrue="1">
      <formula>$F$4="（単位：円）"</formula>
    </cfRule>
    <cfRule type="expression" dxfId="33" priority="3" stopIfTrue="1">
      <formula>$F$4="（単位：千円）"</formula>
    </cfRule>
  </conditionalFormatting>
  <dataValidations count="1">
    <dataValidation type="list" allowBlank="1" showInputMessage="1" showErrorMessage="1" sqref="F4" xr:uid="{D83237F2-40E7-4201-8B5B-5CB9694BDFE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C21"/>
  <sheetViews>
    <sheetView zoomScale="107" zoomScaleNormal="70" workbookViewId="0">
      <selection activeCell="D13" sqref="D13:D17"/>
    </sheetView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8" t="s">
        <v>39</v>
      </c>
    </row>
    <row r="2" spans="1:3" ht="13.5" x14ac:dyDescent="0.15">
      <c r="A2" s="9" t="str">
        <f>"自治体名："&amp;自治体名</f>
        <v>自治体名：小谷村</v>
      </c>
    </row>
    <row r="3" spans="1:3" ht="13.5" x14ac:dyDescent="0.15">
      <c r="A3" s="9" t="str">
        <f>"年度："&amp;年度</f>
        <v>年度：令和６年度</v>
      </c>
    </row>
    <row r="4" spans="1:3" ht="13.5" x14ac:dyDescent="0.15">
      <c r="C4" s="7" t="str">
        <f>単位</f>
        <v>（単位：円）</v>
      </c>
    </row>
    <row r="5" spans="1:3" ht="22.5" customHeight="1" x14ac:dyDescent="0.15">
      <c r="A5" s="2" t="s">
        <v>33</v>
      </c>
      <c r="B5" s="2" t="s">
        <v>37</v>
      </c>
      <c r="C5" s="2" t="s">
        <v>40</v>
      </c>
    </row>
    <row r="6" spans="1:3" ht="18" customHeight="1" x14ac:dyDescent="0.15">
      <c r="A6" s="6" t="s">
        <v>41</v>
      </c>
      <c r="B6" s="31"/>
      <c r="C6" s="31"/>
    </row>
    <row r="7" spans="1:3" ht="18" customHeight="1" x14ac:dyDescent="0.15">
      <c r="A7" s="22"/>
      <c r="B7" s="31"/>
      <c r="C7" s="31"/>
    </row>
    <row r="8" spans="1:3" ht="18" hidden="1" customHeight="1" x14ac:dyDescent="0.15">
      <c r="A8" s="22"/>
      <c r="B8" s="31"/>
      <c r="C8" s="31"/>
    </row>
    <row r="9" spans="1:3" ht="18" hidden="1" customHeight="1" x14ac:dyDescent="0.15">
      <c r="A9" s="22"/>
      <c r="B9" s="31"/>
      <c r="C9" s="31"/>
    </row>
    <row r="10" spans="1:3" ht="18" customHeight="1" thickBot="1" x14ac:dyDescent="0.2">
      <c r="A10" s="12" t="s">
        <v>42</v>
      </c>
      <c r="B10" s="34">
        <f>SUM(B7:B9)</f>
        <v>0</v>
      </c>
      <c r="C10" s="34">
        <f>SUM(C7:C9)</f>
        <v>0</v>
      </c>
    </row>
    <row r="11" spans="1:3" ht="18" customHeight="1" thickTop="1" x14ac:dyDescent="0.15">
      <c r="A11" s="6" t="s">
        <v>43</v>
      </c>
      <c r="B11" s="31"/>
      <c r="C11" s="31"/>
    </row>
    <row r="12" spans="1:3" ht="18" customHeight="1" x14ac:dyDescent="0.15">
      <c r="A12" s="22" t="s">
        <v>176</v>
      </c>
      <c r="B12" s="31"/>
      <c r="C12" s="31"/>
    </row>
    <row r="13" spans="1:3" ht="18" customHeight="1" x14ac:dyDescent="0.15">
      <c r="A13" s="22" t="s">
        <v>213</v>
      </c>
      <c r="B13" s="31">
        <v>2161654</v>
      </c>
      <c r="C13" s="31">
        <v>322881</v>
      </c>
    </row>
    <row r="14" spans="1:3" ht="18" customHeight="1" x14ac:dyDescent="0.15">
      <c r="A14" s="22" t="s">
        <v>214</v>
      </c>
      <c r="B14" s="31">
        <v>359700</v>
      </c>
      <c r="C14" s="31">
        <v>53728</v>
      </c>
    </row>
    <row r="15" spans="1:3" ht="18" customHeight="1" x14ac:dyDescent="0.15">
      <c r="A15" s="22" t="s">
        <v>178</v>
      </c>
      <c r="B15" s="31">
        <v>71417911</v>
      </c>
      <c r="C15" s="31">
        <v>10667521</v>
      </c>
    </row>
    <row r="16" spans="1:3" ht="18" customHeight="1" x14ac:dyDescent="0.15">
      <c r="A16" s="22" t="s">
        <v>179</v>
      </c>
      <c r="B16" s="31">
        <v>289100</v>
      </c>
      <c r="C16" s="31">
        <v>43182</v>
      </c>
    </row>
    <row r="17" spans="1:3" ht="18" customHeight="1" x14ac:dyDescent="0.15">
      <c r="A17" s="22" t="s">
        <v>215</v>
      </c>
      <c r="B17" s="31">
        <v>4486000</v>
      </c>
      <c r="C17" s="31">
        <v>670063</v>
      </c>
    </row>
    <row r="18" spans="1:3" ht="18" customHeight="1" x14ac:dyDescent="0.15">
      <c r="A18" s="22" t="s">
        <v>177</v>
      </c>
      <c r="B18" s="31"/>
      <c r="C18" s="31"/>
    </row>
    <row r="19" spans="1:3" ht="18" customHeight="1" x14ac:dyDescent="0.15">
      <c r="A19" s="22" t="s">
        <v>180</v>
      </c>
      <c r="B19" s="31">
        <v>0</v>
      </c>
      <c r="C19" s="31">
        <v>0</v>
      </c>
    </row>
    <row r="20" spans="1:3" ht="18" customHeight="1" thickBot="1" x14ac:dyDescent="0.2">
      <c r="A20" s="12" t="s">
        <v>42</v>
      </c>
      <c r="B20" s="34">
        <f>SUM(B12:B19)</f>
        <v>78714365</v>
      </c>
      <c r="C20" s="34">
        <v>11757375</v>
      </c>
    </row>
    <row r="21" spans="1:3" ht="18" customHeight="1" thickTop="1" x14ac:dyDescent="0.15">
      <c r="A21" s="4" t="s">
        <v>10</v>
      </c>
      <c r="B21" s="31">
        <f>B10+B20</f>
        <v>78714365</v>
      </c>
      <c r="C21" s="31">
        <f>C10+C20</f>
        <v>11757375</v>
      </c>
    </row>
  </sheetData>
  <phoneticPr fontId="6"/>
  <conditionalFormatting sqref="B6:C21">
    <cfRule type="expression" dxfId="32" priority="1" stopIfTrue="1">
      <formula>$C$4="（単位：百万円）"</formula>
    </cfRule>
    <cfRule type="expression" dxfId="31" priority="2" stopIfTrue="1">
      <formula>$C$4="（単位：円）"</formula>
    </cfRule>
    <cfRule type="expression" dxfId="30" priority="3" stopIfTrue="1">
      <formula>$C$4="（単位：千円）"</formula>
    </cfRule>
  </conditionalFormatting>
  <dataValidations count="1">
    <dataValidation type="list" allowBlank="1" showInputMessage="1" showErrorMessage="1" sqref="C4" xr:uid="{8D7A3315-E351-4959-BAF8-617EF1EAD5AC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C21"/>
  <sheetViews>
    <sheetView zoomScale="129" zoomScaleNormal="70" workbookViewId="0">
      <selection activeCell="A19" sqref="A19"/>
    </sheetView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8" t="s">
        <v>44</v>
      </c>
    </row>
    <row r="2" spans="1:3" ht="13.5" x14ac:dyDescent="0.15">
      <c r="A2" s="9" t="str">
        <f>"自治体名："&amp;自治体名</f>
        <v>自治体名：小谷村</v>
      </c>
    </row>
    <row r="3" spans="1:3" ht="13.5" x14ac:dyDescent="0.15">
      <c r="A3" s="9" t="str">
        <f>"年度："&amp;年度</f>
        <v>年度：令和６年度</v>
      </c>
    </row>
    <row r="4" spans="1:3" ht="13.5" x14ac:dyDescent="0.15">
      <c r="C4" s="7" t="str">
        <f>単位</f>
        <v>（単位：円）</v>
      </c>
    </row>
    <row r="5" spans="1:3" ht="22.5" customHeight="1" x14ac:dyDescent="0.15">
      <c r="A5" s="2" t="s">
        <v>33</v>
      </c>
      <c r="B5" s="2" t="s">
        <v>37</v>
      </c>
      <c r="C5" s="2" t="s">
        <v>40</v>
      </c>
    </row>
    <row r="6" spans="1:3" ht="18" customHeight="1" x14ac:dyDescent="0.15">
      <c r="A6" s="6" t="s">
        <v>41</v>
      </c>
      <c r="B6" s="31"/>
      <c r="C6" s="31"/>
    </row>
    <row r="7" spans="1:3" ht="18" customHeight="1" x14ac:dyDescent="0.15">
      <c r="A7" s="22"/>
      <c r="B7" s="31"/>
      <c r="C7" s="31"/>
    </row>
    <row r="8" spans="1:3" ht="18" hidden="1" customHeight="1" x14ac:dyDescent="0.15">
      <c r="A8" s="22"/>
      <c r="B8" s="31"/>
      <c r="C8" s="31"/>
    </row>
    <row r="9" spans="1:3" ht="18" hidden="1" customHeight="1" x14ac:dyDescent="0.15">
      <c r="A9" s="22"/>
      <c r="B9" s="31"/>
      <c r="C9" s="31"/>
    </row>
    <row r="10" spans="1:3" ht="18" customHeight="1" thickBot="1" x14ac:dyDescent="0.2">
      <c r="A10" s="12" t="s">
        <v>42</v>
      </c>
      <c r="B10" s="34">
        <f>SUM(B7:B9)</f>
        <v>0</v>
      </c>
      <c r="C10" s="34">
        <f>SUM(C7:C9)</f>
        <v>0</v>
      </c>
    </row>
    <row r="11" spans="1:3" ht="18" customHeight="1" thickTop="1" x14ac:dyDescent="0.15">
      <c r="A11" s="6" t="s">
        <v>43</v>
      </c>
      <c r="B11" s="31"/>
      <c r="C11" s="31"/>
    </row>
    <row r="12" spans="1:3" ht="18" customHeight="1" x14ac:dyDescent="0.15">
      <c r="A12" s="22" t="s">
        <v>176</v>
      </c>
      <c r="B12" s="31"/>
      <c r="C12" s="31">
        <v>0</v>
      </c>
    </row>
    <row r="13" spans="1:3" ht="18" customHeight="1" x14ac:dyDescent="0.15">
      <c r="A13" s="22" t="s">
        <v>213</v>
      </c>
      <c r="B13" s="31">
        <v>679350</v>
      </c>
      <c r="C13" s="31">
        <v>34195</v>
      </c>
    </row>
    <row r="14" spans="1:3" ht="18" customHeight="1" x14ac:dyDescent="0.15">
      <c r="A14" s="22" t="s">
        <v>214</v>
      </c>
      <c r="B14" s="31">
        <v>147000</v>
      </c>
      <c r="C14" s="31">
        <v>7399</v>
      </c>
    </row>
    <row r="15" spans="1:3" ht="18" customHeight="1" x14ac:dyDescent="0.15">
      <c r="A15" s="22" t="s">
        <v>178</v>
      </c>
      <c r="B15" s="31">
        <v>2890100</v>
      </c>
      <c r="C15" s="31">
        <v>145472</v>
      </c>
    </row>
    <row r="16" spans="1:3" ht="18" customHeight="1" x14ac:dyDescent="0.15">
      <c r="A16" s="22" t="s">
        <v>179</v>
      </c>
      <c r="B16" s="31">
        <v>93100</v>
      </c>
      <c r="C16" s="31">
        <v>4686</v>
      </c>
    </row>
    <row r="17" spans="1:3" ht="18" customHeight="1" x14ac:dyDescent="0.15">
      <c r="A17" s="22" t="s">
        <v>216</v>
      </c>
      <c r="B17" s="31">
        <v>19500</v>
      </c>
      <c r="C17" s="31">
        <v>982</v>
      </c>
    </row>
    <row r="18" spans="1:3" ht="18" customHeight="1" x14ac:dyDescent="0.15">
      <c r="A18" s="22" t="s">
        <v>177</v>
      </c>
      <c r="B18" s="31"/>
      <c r="C18" s="31">
        <v>0</v>
      </c>
    </row>
    <row r="19" spans="1:3" ht="18" customHeight="1" x14ac:dyDescent="0.15">
      <c r="A19" s="22" t="s">
        <v>180</v>
      </c>
      <c r="B19" s="31">
        <v>0</v>
      </c>
      <c r="C19" s="31">
        <v>0</v>
      </c>
    </row>
    <row r="20" spans="1:3" ht="18" customHeight="1" thickBot="1" x14ac:dyDescent="0.2">
      <c r="A20" s="12" t="s">
        <v>42</v>
      </c>
      <c r="B20" s="34">
        <f>SUM(B12:B19)</f>
        <v>3829050</v>
      </c>
      <c r="C20" s="34">
        <v>192734</v>
      </c>
    </row>
    <row r="21" spans="1:3" ht="18" customHeight="1" thickTop="1" x14ac:dyDescent="0.15">
      <c r="A21" s="4" t="s">
        <v>10</v>
      </c>
      <c r="B21" s="31">
        <f>B10+B20</f>
        <v>3829050</v>
      </c>
      <c r="C21" s="31">
        <f>C10+C20</f>
        <v>192734</v>
      </c>
    </row>
  </sheetData>
  <phoneticPr fontId="6"/>
  <conditionalFormatting sqref="B6:C21">
    <cfRule type="expression" dxfId="29" priority="1" stopIfTrue="1">
      <formula>$C$4="（単位：百万円）"</formula>
    </cfRule>
    <cfRule type="expression" dxfId="28" priority="2" stopIfTrue="1">
      <formula>$C$4="（単位：円）"</formula>
    </cfRule>
    <cfRule type="expression" dxfId="27" priority="3" stopIfTrue="1">
      <formula>$C$4="（単位：千円）"</formula>
    </cfRule>
  </conditionalFormatting>
  <dataValidations disablePrompts="1" count="1">
    <dataValidation type="list" allowBlank="1" showInputMessage="1" showErrorMessage="1" sqref="C4" xr:uid="{FA8D1F03-2AF3-4C01-AA1B-C0AE3A65CF23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19"/>
  <sheetViews>
    <sheetView zoomScale="134" zoomScaleNormal="70" workbookViewId="0">
      <selection activeCell="C19" sqref="C19"/>
    </sheetView>
  </sheetViews>
  <sheetFormatPr defaultColWidth="8.875" defaultRowHeight="11.25" x14ac:dyDescent="0.15"/>
  <cols>
    <col min="1" max="1" width="20.875" style="5" customWidth="1"/>
    <col min="2" max="2" width="14.875" style="5" customWidth="1"/>
    <col min="3" max="3" width="16.875" style="5" customWidth="1"/>
    <col min="4" max="11" width="14.875" style="5" customWidth="1"/>
    <col min="12" max="16384" width="8.875" style="5"/>
  </cols>
  <sheetData>
    <row r="1" spans="1:11" ht="21" x14ac:dyDescent="0.2">
      <c r="A1" s="8" t="s">
        <v>45</v>
      </c>
    </row>
    <row r="2" spans="1:11" ht="13.5" x14ac:dyDescent="0.15">
      <c r="A2" s="9" t="str">
        <f>"自治体名："&amp;自治体名</f>
        <v>自治体名：小谷村</v>
      </c>
    </row>
    <row r="3" spans="1:11" ht="13.5" x14ac:dyDescent="0.15">
      <c r="A3" s="9" t="str">
        <f>"年度："&amp;年度</f>
        <v>年度：令和６年度</v>
      </c>
    </row>
    <row r="4" spans="1:11" ht="13.5" x14ac:dyDescent="0.15">
      <c r="K4" s="7" t="str">
        <f>単位</f>
        <v>（単位：円）</v>
      </c>
    </row>
    <row r="5" spans="1:11" ht="22.5" customHeight="1" x14ac:dyDescent="0.15">
      <c r="A5" s="40" t="s">
        <v>26</v>
      </c>
      <c r="B5" s="42" t="s">
        <v>46</v>
      </c>
      <c r="C5" s="15"/>
      <c r="D5" s="40" t="s">
        <v>47</v>
      </c>
      <c r="E5" s="41" t="s">
        <v>48</v>
      </c>
      <c r="F5" s="40" t="s">
        <v>49</v>
      </c>
      <c r="G5" s="41" t="s">
        <v>50</v>
      </c>
      <c r="H5" s="42" t="s">
        <v>51</v>
      </c>
      <c r="I5" s="17"/>
      <c r="J5" s="18"/>
      <c r="K5" s="40" t="s">
        <v>30</v>
      </c>
    </row>
    <row r="6" spans="1:11" ht="22.5" customHeight="1" x14ac:dyDescent="0.15">
      <c r="A6" s="40"/>
      <c r="B6" s="40"/>
      <c r="C6" s="13" t="s">
        <v>52</v>
      </c>
      <c r="D6" s="40"/>
      <c r="E6" s="40"/>
      <c r="F6" s="40"/>
      <c r="G6" s="40"/>
      <c r="H6" s="40"/>
      <c r="I6" s="2" t="s">
        <v>53</v>
      </c>
      <c r="J6" s="2" t="s">
        <v>54</v>
      </c>
      <c r="K6" s="40"/>
    </row>
    <row r="7" spans="1:11" ht="18" customHeight="1" x14ac:dyDescent="0.15">
      <c r="A7" s="6" t="s">
        <v>55</v>
      </c>
      <c r="B7" s="31"/>
      <c r="C7" s="35"/>
      <c r="D7" s="31"/>
      <c r="E7" s="31"/>
      <c r="F7" s="31"/>
      <c r="G7" s="31"/>
      <c r="H7" s="31"/>
      <c r="I7" s="31"/>
      <c r="J7" s="31"/>
      <c r="K7" s="31"/>
    </row>
    <row r="8" spans="1:11" ht="18" customHeight="1" x14ac:dyDescent="0.15">
      <c r="A8" s="22" t="s">
        <v>147</v>
      </c>
      <c r="B8" s="33">
        <v>57780233</v>
      </c>
      <c r="C8" s="36"/>
      <c r="D8" s="33">
        <v>55514773</v>
      </c>
      <c r="E8" s="33"/>
      <c r="F8" s="33"/>
      <c r="G8" s="33">
        <v>2265460</v>
      </c>
      <c r="H8" s="33"/>
      <c r="I8" s="33"/>
      <c r="J8" s="33"/>
      <c r="K8" s="33"/>
    </row>
    <row r="9" spans="1:11" ht="18" customHeight="1" x14ac:dyDescent="0.15">
      <c r="A9" s="22" t="s">
        <v>148</v>
      </c>
      <c r="B9" s="33"/>
      <c r="C9" s="36"/>
      <c r="D9" s="33"/>
      <c r="E9" s="33"/>
      <c r="F9" s="33"/>
      <c r="G9" s="33"/>
      <c r="H9" s="33"/>
      <c r="I9" s="33"/>
      <c r="J9" s="33"/>
      <c r="K9" s="33"/>
    </row>
    <row r="10" spans="1:11" ht="18" customHeight="1" x14ac:dyDescent="0.15">
      <c r="A10" s="22" t="s">
        <v>149</v>
      </c>
      <c r="B10" s="33">
        <v>47013824</v>
      </c>
      <c r="C10" s="36"/>
      <c r="D10" s="33">
        <v>47013824</v>
      </c>
      <c r="E10" s="33"/>
      <c r="F10" s="33"/>
      <c r="G10" s="33"/>
      <c r="H10" s="33"/>
      <c r="I10" s="33"/>
      <c r="J10" s="33"/>
      <c r="K10" s="33"/>
    </row>
    <row r="11" spans="1:11" ht="18" customHeight="1" x14ac:dyDescent="0.15">
      <c r="A11" s="22" t="s">
        <v>150</v>
      </c>
      <c r="B11" s="33">
        <v>297822401</v>
      </c>
      <c r="C11" s="36"/>
      <c r="D11" s="33">
        <v>15139840</v>
      </c>
      <c r="E11" s="33"/>
      <c r="F11" s="33"/>
      <c r="G11" s="33">
        <v>282682561</v>
      </c>
      <c r="H11" s="33"/>
      <c r="I11" s="33"/>
      <c r="J11" s="33"/>
      <c r="K11" s="33"/>
    </row>
    <row r="12" spans="1:11" ht="18" customHeight="1" x14ac:dyDescent="0.15">
      <c r="A12" s="22" t="s">
        <v>151</v>
      </c>
      <c r="B12" s="33">
        <v>459141624</v>
      </c>
      <c r="C12" s="36"/>
      <c r="D12" s="33"/>
      <c r="E12" s="33"/>
      <c r="F12" s="33"/>
      <c r="G12" s="33">
        <v>459141624</v>
      </c>
      <c r="H12" s="33"/>
      <c r="I12" s="33"/>
      <c r="J12" s="33"/>
      <c r="K12" s="33"/>
    </row>
    <row r="13" spans="1:11" ht="18" customHeight="1" x14ac:dyDescent="0.15">
      <c r="A13" s="22" t="s">
        <v>30</v>
      </c>
      <c r="B13" s="33">
        <v>2573487868</v>
      </c>
      <c r="C13" s="36"/>
      <c r="D13" s="33">
        <v>2549855460</v>
      </c>
      <c r="E13" s="33"/>
      <c r="F13" s="33"/>
      <c r="G13" s="33">
        <v>23632408</v>
      </c>
      <c r="H13" s="33"/>
      <c r="I13" s="33"/>
      <c r="J13" s="33"/>
      <c r="K13" s="33"/>
    </row>
    <row r="14" spans="1:11" ht="18" customHeight="1" x14ac:dyDescent="0.15">
      <c r="A14" s="6" t="s">
        <v>57</v>
      </c>
      <c r="B14" s="33"/>
      <c r="C14" s="36"/>
      <c r="D14" s="33"/>
      <c r="E14" s="33"/>
      <c r="F14" s="33"/>
      <c r="G14" s="33"/>
      <c r="H14" s="33"/>
      <c r="I14" s="33"/>
      <c r="J14" s="33"/>
      <c r="K14" s="33"/>
    </row>
    <row r="15" spans="1:11" ht="18" customHeight="1" x14ac:dyDescent="0.15">
      <c r="A15" s="22" t="s">
        <v>152</v>
      </c>
      <c r="B15" s="33">
        <v>1046135945</v>
      </c>
      <c r="C15" s="36"/>
      <c r="D15" s="33">
        <v>642178847</v>
      </c>
      <c r="E15" s="33"/>
      <c r="F15" s="33"/>
      <c r="G15" s="33">
        <v>403957098</v>
      </c>
      <c r="H15" s="33"/>
      <c r="I15" s="33"/>
      <c r="J15" s="33"/>
      <c r="K15" s="33"/>
    </row>
    <row r="16" spans="1:11" ht="18" customHeight="1" x14ac:dyDescent="0.15">
      <c r="A16" s="22" t="s">
        <v>153</v>
      </c>
      <c r="B16" s="33">
        <v>5805974</v>
      </c>
      <c r="C16" s="36"/>
      <c r="D16" s="33"/>
      <c r="E16" s="33"/>
      <c r="F16" s="33"/>
      <c r="G16" s="33">
        <v>5805974</v>
      </c>
      <c r="H16" s="33"/>
      <c r="I16" s="33"/>
      <c r="J16" s="33"/>
      <c r="K16" s="33"/>
    </row>
    <row r="17" spans="1:11" ht="18" customHeight="1" x14ac:dyDescent="0.15">
      <c r="A17" s="22" t="s">
        <v>154</v>
      </c>
      <c r="B17" s="33"/>
      <c r="C17" s="36"/>
      <c r="D17" s="33"/>
      <c r="E17" s="33"/>
      <c r="F17" s="33"/>
      <c r="G17" s="33"/>
      <c r="H17" s="33"/>
      <c r="I17" s="33"/>
      <c r="J17" s="33"/>
      <c r="K17" s="33"/>
    </row>
    <row r="18" spans="1:11" ht="18" customHeight="1" x14ac:dyDescent="0.15">
      <c r="A18" s="22" t="s">
        <v>155</v>
      </c>
      <c r="B18" s="33"/>
      <c r="C18" s="36"/>
      <c r="D18" s="33"/>
      <c r="E18" s="33"/>
      <c r="F18" s="33"/>
      <c r="G18" s="33"/>
      <c r="H18" s="33"/>
      <c r="I18" s="33"/>
      <c r="J18" s="33"/>
      <c r="K18" s="33"/>
    </row>
    <row r="19" spans="1:11" ht="18" customHeight="1" x14ac:dyDescent="0.15">
      <c r="A19" s="4" t="s">
        <v>58</v>
      </c>
      <c r="B19" s="31">
        <f t="shared" ref="B19:K19" si="0">SUM(B8:B18)</f>
        <v>4487187869</v>
      </c>
      <c r="C19" s="35">
        <v>531355447</v>
      </c>
      <c r="D19" s="31">
        <f>SUM(D8:D18)</f>
        <v>3309702744</v>
      </c>
      <c r="E19" s="31">
        <f t="shared" si="0"/>
        <v>0</v>
      </c>
      <c r="F19" s="31">
        <f t="shared" si="0"/>
        <v>0</v>
      </c>
      <c r="G19" s="31">
        <f t="shared" si="0"/>
        <v>1177485125</v>
      </c>
      <c r="H19" s="31">
        <f t="shared" si="0"/>
        <v>0</v>
      </c>
      <c r="I19" s="31">
        <f t="shared" si="0"/>
        <v>0</v>
      </c>
      <c r="J19" s="31">
        <f t="shared" si="0"/>
        <v>0</v>
      </c>
      <c r="K19" s="31">
        <f t="shared" si="0"/>
        <v>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6"/>
  <conditionalFormatting sqref="B7:K19">
    <cfRule type="expression" dxfId="26" priority="1" stopIfTrue="1">
      <formula>$K$4="（単位：百万円）"</formula>
    </cfRule>
    <cfRule type="expression" dxfId="25" priority="2" stopIfTrue="1">
      <formula>$K$4="（単位：円）"</formula>
    </cfRule>
    <cfRule type="expression" dxfId="24" priority="3" stopIfTrue="1">
      <formula>$K$4="（単位：千円）"</formula>
    </cfRule>
  </conditionalFormatting>
  <dataValidations disablePrompts="1" count="1">
    <dataValidation type="list" allowBlank="1" showInputMessage="1" showErrorMessage="1" sqref="K4" xr:uid="{3138D2DB-A0E7-430A-AE74-5BADB91E8E89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設定</vt:lpstr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  <vt:lpstr>自治体名</vt:lpstr>
      <vt:lpstr>単位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2024-03-13T13:04:17Z</dcterms:created>
  <dcterms:modified xsi:type="dcterms:W3CDTF">2026-03-12T17:14:22Z</dcterms:modified>
</cp:coreProperties>
</file>